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GameJam\ExcelToCSV\SrcFolder\"/>
    </mc:Choice>
  </mc:AlternateContent>
  <xr:revisionPtr revIDLastSave="0" documentId="13_ncr:1_{CED7623F-3B21-4B49-BF18-9EFF6132D04D}" xr6:coauthVersionLast="47" xr6:coauthVersionMax="47" xr10:uidLastSave="{00000000-0000-0000-0000-000000000000}"/>
  <bookViews>
    <workbookView xWindow="38280" yWindow="-120" windowWidth="38640" windowHeight="21240" firstSheet="6" activeTab="17" xr2:uid="{00000000-000D-0000-FFFF-FFFF00000000}"/>
  </bookViews>
  <sheets>
    <sheet name="Unitinfo" sheetId="23" r:id="rId1"/>
    <sheet name="UnitGradeInfo" sheetId="25" r:id="rId2"/>
    <sheet name="ConfigTable" sheetId="18" r:id="rId3"/>
    <sheet name="Attendance" sheetId="35" r:id="rId4"/>
    <sheet name="WaveStage" sheetId="32" r:id="rId5"/>
    <sheet name="ProjectileInfo" sheetId="24" r:id="rId6"/>
    <sheet name="Localization" sheetId="29" r:id="rId7"/>
    <sheet name="StageInfo" sheetId="26" r:id="rId8"/>
    <sheet name="StageRewardInfo" sheetId="27" r:id="rId9"/>
    <sheet name="Level" sheetId="36" r:id="rId10"/>
    <sheet name="GachaList" sheetId="28" r:id="rId11"/>
    <sheet name="TutorialInfo" sheetId="33" r:id="rId12"/>
    <sheet name="Dialogue" sheetId="34" r:id="rId13"/>
    <sheet name="EnumTable" sheetId="17" r:id="rId14"/>
    <sheet name="reference" sheetId="31" r:id="rId15"/>
    <sheet name="ref_Rarity" sheetId="40" r:id="rId16"/>
    <sheet name="ref_Unit_Balance" sheetId="37" r:id="rId17"/>
    <sheet name="ref_Stage_Balance" sheetId="38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" i="38" l="1"/>
  <c r="N9" i="38" s="1"/>
  <c r="O9" i="38"/>
  <c r="P9" i="38"/>
  <c r="M10" i="38"/>
  <c r="N10" i="38" s="1"/>
  <c r="M11" i="38"/>
  <c r="N11" i="38" s="1"/>
  <c r="M12" i="38"/>
  <c r="N12" i="38" s="1"/>
  <c r="P12" i="38"/>
  <c r="M13" i="38"/>
  <c r="N13" i="38" s="1"/>
  <c r="P8" i="38"/>
  <c r="O8" i="38"/>
  <c r="N8" i="38"/>
  <c r="M8" i="38"/>
  <c r="H5" i="38"/>
  <c r="H6" i="38"/>
  <c r="H7" i="38"/>
  <c r="H8" i="38"/>
  <c r="H9" i="38"/>
  <c r="H10" i="38"/>
  <c r="H11" i="38"/>
  <c r="H12" i="38"/>
  <c r="H13" i="38"/>
  <c r="H14" i="38"/>
  <c r="H15" i="38"/>
  <c r="H16" i="38"/>
  <c r="H17" i="38"/>
  <c r="H18" i="38"/>
  <c r="H19" i="38"/>
  <c r="H20" i="38"/>
  <c r="H21" i="38"/>
  <c r="H22" i="38"/>
  <c r="H23" i="38"/>
  <c r="H4" i="38"/>
  <c r="G5" i="38"/>
  <c r="G6" i="38"/>
  <c r="G7" i="38"/>
  <c r="G8" i="38"/>
  <c r="G9" i="38"/>
  <c r="G10" i="38"/>
  <c r="G11" i="38"/>
  <c r="G12" i="38"/>
  <c r="G13" i="38"/>
  <c r="G14" i="38"/>
  <c r="G15" i="38"/>
  <c r="G16" i="38"/>
  <c r="G17" i="38"/>
  <c r="G18" i="38"/>
  <c r="G19" i="38"/>
  <c r="G20" i="38"/>
  <c r="G21" i="38"/>
  <c r="G22" i="38"/>
  <c r="G23" i="38"/>
  <c r="G4" i="38"/>
  <c r="R32" i="37"/>
  <c r="R33" i="37"/>
  <c r="R34" i="37"/>
  <c r="R35" i="37"/>
  <c r="R36" i="37"/>
  <c r="R37" i="37"/>
  <c r="R38" i="37"/>
  <c r="R39" i="37"/>
  <c r="R40" i="37"/>
  <c r="R41" i="37"/>
  <c r="R42" i="37"/>
  <c r="R43" i="37"/>
  <c r="R44" i="37"/>
  <c r="R45" i="37"/>
  <c r="R46" i="37"/>
  <c r="R47" i="37"/>
  <c r="R48" i="37"/>
  <c r="R49" i="37"/>
  <c r="R50" i="37"/>
  <c r="R51" i="37"/>
  <c r="R52" i="37"/>
  <c r="R53" i="37"/>
  <c r="R54" i="37"/>
  <c r="R55" i="37"/>
  <c r="R56" i="37"/>
  <c r="R57" i="37"/>
  <c r="R58" i="37"/>
  <c r="R59" i="37"/>
  <c r="R60" i="37"/>
  <c r="R61" i="37"/>
  <c r="R62" i="37"/>
  <c r="R63" i="37"/>
  <c r="R64" i="37"/>
  <c r="R65" i="37"/>
  <c r="R66" i="37"/>
  <c r="R67" i="37"/>
  <c r="R68" i="37"/>
  <c r="R69" i="37"/>
  <c r="R70" i="37"/>
  <c r="R71" i="37"/>
  <c r="R72" i="37"/>
  <c r="R73" i="37"/>
  <c r="R74" i="37"/>
  <c r="R75" i="37"/>
  <c r="R76" i="37"/>
  <c r="R77" i="37"/>
  <c r="R78" i="37"/>
  <c r="R79" i="37"/>
  <c r="R80" i="37"/>
  <c r="R31" i="37"/>
  <c r="D5" i="38"/>
  <c r="D6" i="38" s="1"/>
  <c r="D7" i="38" s="1"/>
  <c r="D8" i="38" s="1"/>
  <c r="D9" i="38" s="1"/>
  <c r="D10" i="38" s="1"/>
  <c r="D11" i="38" s="1"/>
  <c r="D12" i="38" s="1"/>
  <c r="D13" i="38" s="1"/>
  <c r="D14" i="38" s="1"/>
  <c r="D15" i="38" s="1"/>
  <c r="D16" i="38" s="1"/>
  <c r="D17" i="38" s="1"/>
  <c r="D18" i="38" s="1"/>
  <c r="D19" i="38" s="1"/>
  <c r="D20" i="38" s="1"/>
  <c r="D21" i="38" s="1"/>
  <c r="D22" i="38" s="1"/>
  <c r="D23" i="38" s="1"/>
  <c r="D41" i="38"/>
  <c r="D42" i="38"/>
  <c r="D43" i="38"/>
  <c r="D44" i="38"/>
  <c r="D45" i="38"/>
  <c r="D46" i="38"/>
  <c r="D47" i="38"/>
  <c r="D48" i="38"/>
  <c r="D49" i="38"/>
  <c r="D50" i="38"/>
  <c r="D51" i="38"/>
  <c r="D52" i="38"/>
  <c r="D53" i="38"/>
  <c r="D54" i="38"/>
  <c r="D55" i="38"/>
  <c r="D56" i="38"/>
  <c r="D57" i="38"/>
  <c r="D58" i="38"/>
  <c r="D59" i="38"/>
  <c r="D60" i="38"/>
  <c r="D61" i="38"/>
  <c r="D62" i="38"/>
  <c r="D63" i="38"/>
  <c r="D64" i="38"/>
  <c r="D65" i="38"/>
  <c r="D66" i="38"/>
  <c r="D67" i="38"/>
  <c r="D68" i="38"/>
  <c r="D69" i="38"/>
  <c r="D70" i="38"/>
  <c r="D71" i="38"/>
  <c r="D72" i="38"/>
  <c r="D73" i="38"/>
  <c r="D74" i="38"/>
  <c r="D75" i="38"/>
  <c r="D76" i="38"/>
  <c r="D77" i="38"/>
  <c r="D78" i="38"/>
  <c r="D79" i="38"/>
  <c r="D80" i="38"/>
  <c r="D81" i="38"/>
  <c r="D82" i="38"/>
  <c r="D83" i="38"/>
  <c r="D84" i="38"/>
  <c r="D85" i="38"/>
  <c r="D86" i="38"/>
  <c r="D87" i="38"/>
  <c r="D88" i="38"/>
  <c r="D89" i="38"/>
  <c r="D90" i="38"/>
  <c r="D91" i="38"/>
  <c r="D92" i="38"/>
  <c r="D93" i="38"/>
  <c r="D94" i="38"/>
  <c r="D95" i="38"/>
  <c r="D96" i="38"/>
  <c r="D97" i="38"/>
  <c r="D98" i="38"/>
  <c r="D99" i="38"/>
  <c r="D100" i="38"/>
  <c r="D101" i="38"/>
  <c r="D102" i="38"/>
  <c r="D103" i="38"/>
  <c r="D104" i="38"/>
  <c r="D105" i="38"/>
  <c r="D106" i="38"/>
  <c r="D107" i="38"/>
  <c r="D108" i="38"/>
  <c r="D109" i="38"/>
  <c r="D110" i="38"/>
  <c r="D111" i="38"/>
  <c r="D112" i="38"/>
  <c r="D113" i="38"/>
  <c r="D114" i="38"/>
  <c r="D115" i="38"/>
  <c r="D116" i="38"/>
  <c r="D117" i="38"/>
  <c r="D118" i="38"/>
  <c r="D119" i="38"/>
  <c r="D120" i="38"/>
  <c r="D121" i="38"/>
  <c r="D122" i="38"/>
  <c r="D123" i="38"/>
  <c r="D124" i="38"/>
  <c r="D125" i="38"/>
  <c r="D126" i="38"/>
  <c r="D127" i="38"/>
  <c r="D128" i="38"/>
  <c r="D129" i="38"/>
  <c r="D130" i="38"/>
  <c r="D131" i="38"/>
  <c r="D132" i="38"/>
  <c r="D133" i="38"/>
  <c r="D134" i="38"/>
  <c r="D135" i="38"/>
  <c r="D136" i="38"/>
  <c r="D137" i="38"/>
  <c r="L31" i="37"/>
  <c r="L63" i="37"/>
  <c r="AA63" i="37"/>
  <c r="AA32" i="37"/>
  <c r="AA33" i="37"/>
  <c r="AA34" i="37"/>
  <c r="AA35" i="37"/>
  <c r="AA36" i="37"/>
  <c r="AA37" i="37"/>
  <c r="AA38" i="37"/>
  <c r="AA39" i="37"/>
  <c r="AA40" i="37"/>
  <c r="AA41" i="37"/>
  <c r="AA42" i="37"/>
  <c r="AA43" i="37"/>
  <c r="AA44" i="37"/>
  <c r="AA45" i="37"/>
  <c r="AA46" i="37"/>
  <c r="AA47" i="37"/>
  <c r="AA48" i="37"/>
  <c r="AA49" i="37"/>
  <c r="AA50" i="37"/>
  <c r="AA51" i="37"/>
  <c r="AA52" i="37"/>
  <c r="AA53" i="37"/>
  <c r="AA54" i="37"/>
  <c r="AA55" i="37"/>
  <c r="AA56" i="37"/>
  <c r="AA57" i="37"/>
  <c r="AA58" i="37"/>
  <c r="AA59" i="37"/>
  <c r="AA60" i="37"/>
  <c r="AA61" i="37"/>
  <c r="AA62" i="37"/>
  <c r="AA64" i="37"/>
  <c r="AA65" i="37"/>
  <c r="AA66" i="37"/>
  <c r="AA67" i="37"/>
  <c r="AA68" i="37"/>
  <c r="AA69" i="37"/>
  <c r="AA70" i="37"/>
  <c r="AA71" i="37"/>
  <c r="AA72" i="37"/>
  <c r="AA73" i="37"/>
  <c r="AA74" i="37"/>
  <c r="AA75" i="37"/>
  <c r="AA76" i="37"/>
  <c r="AA77" i="37"/>
  <c r="AA78" i="37"/>
  <c r="AA79" i="37"/>
  <c r="AA80" i="37"/>
  <c r="AA31" i="37"/>
  <c r="L64" i="37"/>
  <c r="T32" i="37"/>
  <c r="T33" i="37"/>
  <c r="T34" i="37"/>
  <c r="T35" i="37"/>
  <c r="T36" i="37"/>
  <c r="T37" i="37"/>
  <c r="T38" i="37"/>
  <c r="T39" i="37"/>
  <c r="T40" i="37"/>
  <c r="T41" i="37"/>
  <c r="T42" i="37"/>
  <c r="T43" i="37"/>
  <c r="T44" i="37"/>
  <c r="T45" i="37"/>
  <c r="T46" i="37"/>
  <c r="T47" i="37"/>
  <c r="T48" i="37"/>
  <c r="T49" i="37"/>
  <c r="T50" i="37"/>
  <c r="T51" i="37"/>
  <c r="T52" i="37"/>
  <c r="T53" i="37"/>
  <c r="T54" i="37"/>
  <c r="T55" i="37"/>
  <c r="T56" i="37"/>
  <c r="T57" i="37"/>
  <c r="T58" i="37"/>
  <c r="T59" i="37"/>
  <c r="T60" i="37"/>
  <c r="T61" i="37"/>
  <c r="T62" i="37"/>
  <c r="T63" i="37"/>
  <c r="T64" i="37"/>
  <c r="T65" i="37"/>
  <c r="T66" i="37"/>
  <c r="T67" i="37"/>
  <c r="T68" i="37"/>
  <c r="T69" i="37"/>
  <c r="T70" i="37"/>
  <c r="T71" i="37"/>
  <c r="T72" i="37"/>
  <c r="T73" i="37"/>
  <c r="T74" i="37"/>
  <c r="T75" i="37"/>
  <c r="T76" i="37"/>
  <c r="T77" i="37"/>
  <c r="T78" i="37"/>
  <c r="T79" i="37"/>
  <c r="T80" i="37"/>
  <c r="T31" i="37"/>
  <c r="AB77" i="37"/>
  <c r="AB78" i="37"/>
  <c r="AB79" i="37"/>
  <c r="AB80" i="37"/>
  <c r="F21" i="37"/>
  <c r="C6" i="40" s="1"/>
  <c r="D6" i="40"/>
  <c r="D7" i="40"/>
  <c r="E15" i="40" s="1"/>
  <c r="D8" i="40"/>
  <c r="F15" i="40" s="1"/>
  <c r="D5" i="40"/>
  <c r="L32" i="37"/>
  <c r="L33" i="37"/>
  <c r="L34" i="37"/>
  <c r="L35" i="37"/>
  <c r="L36" i="37"/>
  <c r="L37" i="37"/>
  <c r="L38" i="37"/>
  <c r="L39" i="37"/>
  <c r="L40" i="37"/>
  <c r="L41" i="37"/>
  <c r="L42" i="37"/>
  <c r="L43" i="37"/>
  <c r="L44" i="37"/>
  <c r="L45" i="37"/>
  <c r="L46" i="37"/>
  <c r="L47" i="37"/>
  <c r="L48" i="37"/>
  <c r="L49" i="37"/>
  <c r="L50" i="37"/>
  <c r="L51" i="37"/>
  <c r="L52" i="37"/>
  <c r="L53" i="37"/>
  <c r="L54" i="37"/>
  <c r="L55" i="37"/>
  <c r="L56" i="37"/>
  <c r="L57" i="37"/>
  <c r="L58" i="37"/>
  <c r="L59" i="37"/>
  <c r="L60" i="37"/>
  <c r="L61" i="37"/>
  <c r="L62" i="37"/>
  <c r="L65" i="37"/>
  <c r="L66" i="37"/>
  <c r="L67" i="37"/>
  <c r="L68" i="37"/>
  <c r="L69" i="37"/>
  <c r="L70" i="37"/>
  <c r="L71" i="37"/>
  <c r="L72" i="37"/>
  <c r="L73" i="37"/>
  <c r="L74" i="37"/>
  <c r="L75" i="37"/>
  <c r="L76" i="37"/>
  <c r="L77" i="37"/>
  <c r="L78" i="37"/>
  <c r="L79" i="37"/>
  <c r="L80" i="37"/>
  <c r="F22" i="37"/>
  <c r="C7" i="40" s="1"/>
  <c r="F23" i="37"/>
  <c r="C8" i="40" s="1"/>
  <c r="F20" i="37"/>
  <c r="C5" i="40" s="1"/>
  <c r="F71" i="37"/>
  <c r="F72" i="37"/>
  <c r="F73" i="37"/>
  <c r="F74" i="37"/>
  <c r="F75" i="37"/>
  <c r="F76" i="37"/>
  <c r="F77" i="37"/>
  <c r="F78" i="37"/>
  <c r="F79" i="37"/>
  <c r="F80" i="37"/>
  <c r="F20" i="38"/>
  <c r="F21" i="38"/>
  <c r="F22" i="38"/>
  <c r="F23" i="38"/>
  <c r="L5" i="37"/>
  <c r="F4" i="38"/>
  <c r="F5" i="38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D28" i="38" a="1"/>
  <c r="D28" i="38" s="1"/>
  <c r="D29" i="38" a="1"/>
  <c r="D29" i="38" s="1"/>
  <c r="D30" i="38" a="1"/>
  <c r="D30" i="38" s="1"/>
  <c r="D31" i="38" a="1"/>
  <c r="D31" i="38" s="1"/>
  <c r="D32" i="38" a="1"/>
  <c r="D32" i="38" s="1"/>
  <c r="D33" i="38" a="1"/>
  <c r="D33" i="38" s="1"/>
  <c r="D34" i="38" a="1"/>
  <c r="D34" i="38" s="1"/>
  <c r="D35" i="38" a="1"/>
  <c r="D35" i="38" s="1"/>
  <c r="D36" i="38" a="1"/>
  <c r="D36" i="38" s="1"/>
  <c r="D37" i="38" a="1"/>
  <c r="D37" i="38" s="1"/>
  <c r="D38" i="38" a="1"/>
  <c r="D38" i="38" s="1"/>
  <c r="D39" i="38" a="1"/>
  <c r="D39" i="38" s="1"/>
  <c r="D40" i="38"/>
  <c r="M5" i="37"/>
  <c r="N5" i="37"/>
  <c r="F31" i="37"/>
  <c r="V31" i="37" s="1"/>
  <c r="AB31" i="37"/>
  <c r="F32" i="37"/>
  <c r="AB32" i="37"/>
  <c r="F33" i="37"/>
  <c r="AB33" i="37"/>
  <c r="F34" i="37"/>
  <c r="H48" i="38" s="1"/>
  <c r="AB34" i="37"/>
  <c r="F35" i="37"/>
  <c r="AB35" i="37"/>
  <c r="F36" i="37"/>
  <c r="AB36" i="37"/>
  <c r="F37" i="37"/>
  <c r="H81" i="38" s="1"/>
  <c r="AB37" i="37"/>
  <c r="F38" i="37"/>
  <c r="AB38" i="37"/>
  <c r="F39" i="37"/>
  <c r="AB39" i="37"/>
  <c r="F40" i="37"/>
  <c r="AB40" i="37"/>
  <c r="F41" i="37"/>
  <c r="AB41" i="37"/>
  <c r="F42" i="37"/>
  <c r="AB42" i="37"/>
  <c r="F43" i="37"/>
  <c r="V43" i="37" s="1"/>
  <c r="G71" i="38" s="1"/>
  <c r="AB43" i="37"/>
  <c r="F44" i="37"/>
  <c r="AB44" i="37"/>
  <c r="F45" i="37"/>
  <c r="G45" i="37" s="1"/>
  <c r="AB45" i="37"/>
  <c r="F46" i="37"/>
  <c r="H63" i="38" s="1"/>
  <c r="AB46" i="37"/>
  <c r="F47" i="37"/>
  <c r="H94" i="38" s="1"/>
  <c r="AB47" i="37"/>
  <c r="F48" i="37"/>
  <c r="G48" i="37" s="1"/>
  <c r="AB48" i="37"/>
  <c r="F49" i="37"/>
  <c r="H95" i="38" s="1"/>
  <c r="AB49" i="37"/>
  <c r="F50" i="37"/>
  <c r="H135" i="38" s="1"/>
  <c r="AB50" i="37"/>
  <c r="F51" i="37"/>
  <c r="AB51" i="37"/>
  <c r="F52" i="37"/>
  <c r="AB52" i="37"/>
  <c r="F53" i="37"/>
  <c r="H114" i="38" s="1"/>
  <c r="AB53" i="37"/>
  <c r="F54" i="37"/>
  <c r="AB54" i="37"/>
  <c r="F55" i="37"/>
  <c r="AB55" i="37"/>
  <c r="F56" i="37"/>
  <c r="AB56" i="37"/>
  <c r="F57" i="37"/>
  <c r="AB57" i="37"/>
  <c r="F58" i="37"/>
  <c r="H106" i="38" s="1"/>
  <c r="AB58" i="37"/>
  <c r="F59" i="37"/>
  <c r="AB59" i="37"/>
  <c r="F60" i="37"/>
  <c r="G60" i="37" s="1"/>
  <c r="AB60" i="37"/>
  <c r="F61" i="37"/>
  <c r="H125" i="38" s="1"/>
  <c r="AB61" i="37"/>
  <c r="F62" i="37"/>
  <c r="H120" i="38" s="1"/>
  <c r="AB62" i="37"/>
  <c r="AB63" i="37"/>
  <c r="AB64" i="37"/>
  <c r="AB65" i="37"/>
  <c r="AB66" i="37"/>
  <c r="AB67" i="37"/>
  <c r="AB68" i="37"/>
  <c r="AB69" i="37"/>
  <c r="AB70" i="37"/>
  <c r="AB71" i="37"/>
  <c r="AB72" i="37"/>
  <c r="AB73" i="37"/>
  <c r="AB74" i="37"/>
  <c r="G75" i="37"/>
  <c r="AB75" i="37"/>
  <c r="AB76" i="37"/>
  <c r="G78" i="37"/>
  <c r="G80" i="37"/>
  <c r="F14" i="24"/>
  <c r="A10" i="24"/>
  <c r="A11" i="24"/>
  <c r="A12" i="24"/>
  <c r="A13" i="24"/>
  <c r="A9" i="24"/>
  <c r="P11" i="38" l="1"/>
  <c r="P10" i="38"/>
  <c r="P14" i="38" s="1"/>
  <c r="O13" i="38"/>
  <c r="O10" i="38"/>
  <c r="O12" i="38"/>
  <c r="O11" i="38"/>
  <c r="P13" i="38"/>
  <c r="H84" i="38"/>
  <c r="H111" i="38"/>
  <c r="H105" i="38"/>
  <c r="H75" i="38"/>
  <c r="H98" i="38"/>
  <c r="H69" i="38"/>
  <c r="H127" i="38"/>
  <c r="H67" i="38"/>
  <c r="G44" i="38"/>
  <c r="H79" i="38"/>
  <c r="H55" i="38"/>
  <c r="C126" i="38"/>
  <c r="H130" i="38"/>
  <c r="C119" i="38"/>
  <c r="C129" i="38"/>
  <c r="H128" i="38"/>
  <c r="H123" i="38"/>
  <c r="H115" i="38"/>
  <c r="H117" i="38"/>
  <c r="H116" i="38"/>
  <c r="H104" i="38"/>
  <c r="H103" i="38"/>
  <c r="H133" i="38"/>
  <c r="H99" i="38"/>
  <c r="H122" i="38"/>
  <c r="H97" i="38"/>
  <c r="H108" i="38"/>
  <c r="C113" i="38"/>
  <c r="C136" i="38"/>
  <c r="C109" i="38"/>
  <c r="C96" i="38"/>
  <c r="H137" i="38"/>
  <c r="H110" i="38"/>
  <c r="H107" i="38"/>
  <c r="H92" i="38"/>
  <c r="H73" i="38"/>
  <c r="G90" i="38"/>
  <c r="G88" i="38"/>
  <c r="G61" i="38"/>
  <c r="H78" i="38"/>
  <c r="H65" i="38"/>
  <c r="H66" i="38"/>
  <c r="H124" i="38"/>
  <c r="H85" i="38"/>
  <c r="H83" i="38"/>
  <c r="H93" i="38"/>
  <c r="H57" i="38"/>
  <c r="H47" i="38"/>
  <c r="H40" i="38"/>
  <c r="H87" i="38"/>
  <c r="H53" i="38"/>
  <c r="H70" i="38"/>
  <c r="H46" i="38"/>
  <c r="H39" i="38"/>
  <c r="H28" i="38"/>
  <c r="H74" i="38"/>
  <c r="H59" i="38"/>
  <c r="H41" i="38"/>
  <c r="H56" i="38"/>
  <c r="H33" i="38"/>
  <c r="H30" i="38"/>
  <c r="H34" i="38"/>
  <c r="H43" i="38"/>
  <c r="H50" i="38"/>
  <c r="G31" i="38"/>
  <c r="G77" i="38"/>
  <c r="G29" i="38"/>
  <c r="G51" i="38"/>
  <c r="G37" i="38"/>
  <c r="G60" i="38"/>
  <c r="G36" i="38"/>
  <c r="F24" i="40"/>
  <c r="F23" i="40"/>
  <c r="F22" i="40"/>
  <c r="F21" i="40"/>
  <c r="F20" i="40"/>
  <c r="F19" i="40"/>
  <c r="F18" i="40"/>
  <c r="F17" i="40"/>
  <c r="F16" i="40"/>
  <c r="E20" i="40"/>
  <c r="E19" i="40"/>
  <c r="E24" i="40"/>
  <c r="E18" i="40"/>
  <c r="E23" i="40"/>
  <c r="E17" i="40"/>
  <c r="E22" i="40"/>
  <c r="E16" i="40"/>
  <c r="E21" i="40"/>
  <c r="V78" i="37"/>
  <c r="V54" i="37"/>
  <c r="V42" i="37"/>
  <c r="H55" i="37"/>
  <c r="H43" i="37"/>
  <c r="V77" i="37"/>
  <c r="V53" i="37"/>
  <c r="V41" i="37"/>
  <c r="V76" i="37"/>
  <c r="V52" i="37"/>
  <c r="V40" i="37"/>
  <c r="M9" i="37" s="1" a="1"/>
  <c r="M9" i="37" s="1"/>
  <c r="V75" i="37"/>
  <c r="V51" i="37"/>
  <c r="V39" i="37"/>
  <c r="V74" i="37"/>
  <c r="V62" i="37"/>
  <c r="V50" i="37"/>
  <c r="V38" i="37"/>
  <c r="V73" i="37"/>
  <c r="V61" i="37"/>
  <c r="G125" i="38" s="1"/>
  <c r="V49" i="37"/>
  <c r="G95" i="38" s="1"/>
  <c r="V37" i="37"/>
  <c r="V72" i="37"/>
  <c r="V60" i="37"/>
  <c r="V48" i="37"/>
  <c r="V36" i="37"/>
  <c r="H37" i="37"/>
  <c r="V71" i="37"/>
  <c r="V59" i="37"/>
  <c r="V47" i="37"/>
  <c r="V35" i="37"/>
  <c r="V58" i="37"/>
  <c r="V46" i="37"/>
  <c r="V34" i="37"/>
  <c r="V57" i="37"/>
  <c r="V45" i="37"/>
  <c r="G126" i="38" s="1"/>
  <c r="V33" i="37"/>
  <c r="V80" i="37"/>
  <c r="V56" i="37"/>
  <c r="V44" i="37"/>
  <c r="V32" i="37"/>
  <c r="V79" i="37"/>
  <c r="V55" i="37"/>
  <c r="H41" i="37"/>
  <c r="H77" i="37"/>
  <c r="H71" i="37"/>
  <c r="G31" i="37"/>
  <c r="C44" i="38" s="1"/>
  <c r="H33" i="37"/>
  <c r="F70" i="37"/>
  <c r="F63" i="37"/>
  <c r="F69" i="37"/>
  <c r="F68" i="37"/>
  <c r="F67" i="37"/>
  <c r="F66" i="37"/>
  <c r="F65" i="37"/>
  <c r="F64" i="37"/>
  <c r="D21" i="40"/>
  <c r="C16" i="40"/>
  <c r="D16" i="40"/>
  <c r="D15" i="40"/>
  <c r="D23" i="40"/>
  <c r="D19" i="40"/>
  <c r="D22" i="40"/>
  <c r="D18" i="40"/>
  <c r="D17" i="40"/>
  <c r="D24" i="40"/>
  <c r="D20" i="40"/>
  <c r="C24" i="40"/>
  <c r="C21" i="40"/>
  <c r="C18" i="40"/>
  <c r="C23" i="40"/>
  <c r="C20" i="40"/>
  <c r="C17" i="40"/>
  <c r="C15" i="40"/>
  <c r="G57" i="37"/>
  <c r="C117" i="38" s="1"/>
  <c r="C22" i="40"/>
  <c r="C19" i="40"/>
  <c r="G54" i="37"/>
  <c r="C103" i="38" s="1"/>
  <c r="G52" i="37"/>
  <c r="C100" i="38" s="1"/>
  <c r="G61" i="37"/>
  <c r="C125" i="38" s="1"/>
  <c r="H78" i="37"/>
  <c r="G55" i="37"/>
  <c r="C131" i="38" s="1"/>
  <c r="G58" i="37"/>
  <c r="C123" i="38" s="1"/>
  <c r="G34" i="37"/>
  <c r="C59" i="38" s="1"/>
  <c r="G37" i="37"/>
  <c r="C53" i="38" s="1"/>
  <c r="G51" i="37"/>
  <c r="C122" i="38" s="1"/>
  <c r="G40" i="37"/>
  <c r="C64" i="38" s="1"/>
  <c r="G36" i="37"/>
  <c r="C45" i="38" s="1"/>
  <c r="G46" i="37"/>
  <c r="C92" i="38" s="1"/>
  <c r="G39" i="37"/>
  <c r="C93" i="38" s="1"/>
  <c r="G42" i="37"/>
  <c r="C78" i="38" s="1"/>
  <c r="G49" i="37"/>
  <c r="C95" i="38" s="1"/>
  <c r="H56" i="37"/>
  <c r="H53" i="37"/>
  <c r="H49" i="37"/>
  <c r="H75" i="37"/>
  <c r="H38" i="37"/>
  <c r="H34" i="37"/>
  <c r="H61" i="37"/>
  <c r="H57" i="37"/>
  <c r="H50" i="37"/>
  <c r="H46" i="37"/>
  <c r="H76" i="37"/>
  <c r="H39" i="37"/>
  <c r="H35" i="37"/>
  <c r="H62" i="37"/>
  <c r="H58" i="37"/>
  <c r="H74" i="37"/>
  <c r="H80" i="37"/>
  <c r="H51" i="37"/>
  <c r="H47" i="37"/>
  <c r="G43" i="37"/>
  <c r="C61" i="38" s="1"/>
  <c r="H72" i="37"/>
  <c r="N8" i="37"/>
  <c r="H79" i="37"/>
  <c r="H54" i="37"/>
  <c r="H42" i="37"/>
  <c r="H73" i="37"/>
  <c r="M8" i="37"/>
  <c r="G74" i="37"/>
  <c r="G79" i="37"/>
  <c r="G50" i="37"/>
  <c r="C135" i="38" s="1"/>
  <c r="G72" i="37"/>
  <c r="G59" i="37"/>
  <c r="C132" i="38" s="1"/>
  <c r="G33" i="37"/>
  <c r="C34" i="38" s="1"/>
  <c r="G53" i="37"/>
  <c r="C133" i="38" s="1"/>
  <c r="G71" i="37"/>
  <c r="G47" i="37"/>
  <c r="C137" i="38" s="1"/>
  <c r="G62" i="37"/>
  <c r="C130" i="38" s="1"/>
  <c r="N7" i="37" a="1"/>
  <c r="N7" i="37" s="1"/>
  <c r="G77" i="37"/>
  <c r="G56" i="37"/>
  <c r="C127" i="38" s="1"/>
  <c r="G68" i="37"/>
  <c r="G44" i="37"/>
  <c r="C91" i="38" s="1"/>
  <c r="G41" i="37"/>
  <c r="C85" i="38" s="1"/>
  <c r="G38" i="37"/>
  <c r="C47" i="38" s="1"/>
  <c r="G35" i="37"/>
  <c r="C46" i="38" s="1"/>
  <c r="G32" i="37"/>
  <c r="C38" i="38" s="1"/>
  <c r="N65" i="25"/>
  <c r="I65" i="25"/>
  <c r="C65" i="25"/>
  <c r="L65" i="23"/>
  <c r="K65" i="23"/>
  <c r="J65" i="23"/>
  <c r="C65" i="23"/>
  <c r="O14" i="38" l="1"/>
  <c r="N14" i="38"/>
  <c r="C120" i="38"/>
  <c r="G120" i="38"/>
  <c r="G130" i="38"/>
  <c r="G129" i="38"/>
  <c r="G119" i="38"/>
  <c r="H60" i="37"/>
  <c r="H119" i="38"/>
  <c r="H129" i="38"/>
  <c r="G132" i="38"/>
  <c r="G118" i="38"/>
  <c r="H59" i="37"/>
  <c r="H118" i="38"/>
  <c r="H132" i="38"/>
  <c r="C118" i="38"/>
  <c r="G106" i="38"/>
  <c r="G115" i="38"/>
  <c r="G123" i="38"/>
  <c r="G128" i="38"/>
  <c r="C115" i="38"/>
  <c r="C128" i="38"/>
  <c r="C106" i="38"/>
  <c r="G105" i="38"/>
  <c r="G117" i="38"/>
  <c r="C105" i="38"/>
  <c r="G116" i="38"/>
  <c r="G127" i="38"/>
  <c r="G104" i="38"/>
  <c r="C104" i="38"/>
  <c r="C116" i="38"/>
  <c r="H121" i="38"/>
  <c r="H101" i="38"/>
  <c r="H102" i="38"/>
  <c r="H131" i="38"/>
  <c r="G101" i="38"/>
  <c r="G102" i="38"/>
  <c r="G131" i="38"/>
  <c r="G121" i="38"/>
  <c r="C121" i="38"/>
  <c r="C101" i="38"/>
  <c r="C102" i="38"/>
  <c r="G103" i="38"/>
  <c r="G111" i="38"/>
  <c r="C111" i="38"/>
  <c r="G114" i="38"/>
  <c r="G99" i="38"/>
  <c r="G133" i="38"/>
  <c r="C99" i="38"/>
  <c r="C114" i="38"/>
  <c r="H52" i="37"/>
  <c r="H112" i="38"/>
  <c r="H100" i="38"/>
  <c r="H134" i="38"/>
  <c r="G112" i="38"/>
  <c r="G100" i="38"/>
  <c r="G134" i="38"/>
  <c r="C134" i="38"/>
  <c r="C112" i="38"/>
  <c r="G122" i="38"/>
  <c r="G98" i="38"/>
  <c r="C98" i="38"/>
  <c r="C108" i="38"/>
  <c r="G97" i="38"/>
  <c r="G135" i="38"/>
  <c r="G108" i="38"/>
  <c r="C97" i="38"/>
  <c r="H96" i="38"/>
  <c r="H109" i="38"/>
  <c r="H136" i="38"/>
  <c r="H113" i="38"/>
  <c r="H48" i="37"/>
  <c r="G113" i="38"/>
  <c r="G96" i="38"/>
  <c r="G109" i="38"/>
  <c r="G136" i="38"/>
  <c r="G110" i="38"/>
  <c r="G137" i="38"/>
  <c r="G94" i="38"/>
  <c r="G107" i="38"/>
  <c r="C110" i="38"/>
  <c r="C73" i="38"/>
  <c r="C63" i="38"/>
  <c r="G63" i="38"/>
  <c r="G73" i="38"/>
  <c r="G92" i="38"/>
  <c r="H45" i="37"/>
  <c r="H126" i="38"/>
  <c r="G62" i="38"/>
  <c r="G72" i="38"/>
  <c r="G89" i="38"/>
  <c r="G91" i="38"/>
  <c r="C72" i="38"/>
  <c r="H44" i="37"/>
  <c r="H62" i="38"/>
  <c r="H72" i="38"/>
  <c r="H89" i="38"/>
  <c r="H91" i="38"/>
  <c r="C62" i="38"/>
  <c r="C89" i="38"/>
  <c r="C88" i="38"/>
  <c r="C90" i="38"/>
  <c r="H90" i="38"/>
  <c r="H61" i="38"/>
  <c r="H88" i="38"/>
  <c r="H71" i="38"/>
  <c r="C71" i="38"/>
  <c r="G65" i="38"/>
  <c r="G78" i="38"/>
  <c r="G84" i="38"/>
  <c r="C84" i="38"/>
  <c r="C65" i="38"/>
  <c r="C124" i="38"/>
  <c r="C66" i="38"/>
  <c r="C79" i="38"/>
  <c r="N9" i="37" a="1"/>
  <c r="N9" i="37" s="1"/>
  <c r="G79" i="38"/>
  <c r="G85" i="38"/>
  <c r="G124" i="38"/>
  <c r="G66" i="38"/>
  <c r="H40" i="37"/>
  <c r="M6" i="37" s="1" a="1"/>
  <c r="M6" i="37" s="1"/>
  <c r="H58" i="38"/>
  <c r="H80" i="38"/>
  <c r="H86" i="38"/>
  <c r="H64" i="38"/>
  <c r="C80" i="38"/>
  <c r="C58" i="38"/>
  <c r="G86" i="38"/>
  <c r="G64" i="38"/>
  <c r="G58" i="38"/>
  <c r="G80" i="38"/>
  <c r="C86" i="38"/>
  <c r="C83" i="38"/>
  <c r="C57" i="38"/>
  <c r="C12" i="38" s="1"/>
  <c r="G57" i="38"/>
  <c r="G93" i="38"/>
  <c r="G83" i="38"/>
  <c r="G69" i="38"/>
  <c r="C69" i="38"/>
  <c r="C87" i="38"/>
  <c r="G67" i="38"/>
  <c r="G87" i="38"/>
  <c r="G40" i="38"/>
  <c r="G47" i="38"/>
  <c r="C67" i="38"/>
  <c r="C40" i="38"/>
  <c r="G81" i="38"/>
  <c r="G70" i="38"/>
  <c r="G53" i="38"/>
  <c r="C81" i="38"/>
  <c r="C70" i="38"/>
  <c r="G45" i="38"/>
  <c r="G82" i="38"/>
  <c r="G52" i="38"/>
  <c r="G68" i="38"/>
  <c r="G54" i="38"/>
  <c r="H45" i="38"/>
  <c r="H82" i="38"/>
  <c r="H52" i="38"/>
  <c r="H68" i="38"/>
  <c r="H54" i="38"/>
  <c r="C82" i="38"/>
  <c r="C68" i="38"/>
  <c r="H36" i="37"/>
  <c r="C52" i="38"/>
  <c r="C54" i="38"/>
  <c r="C39" i="38"/>
  <c r="C8" i="38" s="1"/>
  <c r="C55" i="38"/>
  <c r="G55" i="38"/>
  <c r="G39" i="38"/>
  <c r="G46" i="38"/>
  <c r="C41" i="38"/>
  <c r="C28" i="38"/>
  <c r="C56" i="38"/>
  <c r="C30" i="38"/>
  <c r="C48" i="38"/>
  <c r="C33" i="38"/>
  <c r="G30" i="38"/>
  <c r="G33" i="38"/>
  <c r="G56" i="38"/>
  <c r="G41" i="38"/>
  <c r="G59" i="38"/>
  <c r="G74" i="38"/>
  <c r="G28" i="38"/>
  <c r="G48" i="38"/>
  <c r="C74" i="38"/>
  <c r="C43" i="38"/>
  <c r="C50" i="38"/>
  <c r="C75" i="38"/>
  <c r="G75" i="38"/>
  <c r="G50" i="38"/>
  <c r="G43" i="38"/>
  <c r="G34" i="38"/>
  <c r="G49" i="38"/>
  <c r="G35" i="38"/>
  <c r="G76" i="38"/>
  <c r="G38" i="38"/>
  <c r="G42" i="38"/>
  <c r="G32" i="38"/>
  <c r="C76" i="38"/>
  <c r="C42" i="38"/>
  <c r="C32" i="38"/>
  <c r="C35" i="38"/>
  <c r="C49" i="38"/>
  <c r="H32" i="37"/>
  <c r="H42" i="38"/>
  <c r="H32" i="38"/>
  <c r="H49" i="38"/>
  <c r="H35" i="38"/>
  <c r="H76" i="38"/>
  <c r="H38" i="38"/>
  <c r="H31" i="37"/>
  <c r="H37" i="38"/>
  <c r="H51" i="38"/>
  <c r="H29" i="38"/>
  <c r="H77" i="38"/>
  <c r="H31" i="38"/>
  <c r="H44" i="38"/>
  <c r="H36" i="38"/>
  <c r="H60" i="38"/>
  <c r="C94" i="38"/>
  <c r="C107" i="38"/>
  <c r="C31" i="38"/>
  <c r="C60" i="38"/>
  <c r="C13" i="38" s="1"/>
  <c r="C51" i="38"/>
  <c r="C36" i="38"/>
  <c r="C37" i="38"/>
  <c r="C7" i="38" s="1"/>
  <c r="C77" i="38"/>
  <c r="C29" i="38"/>
  <c r="M7" i="37" a="1"/>
  <c r="M7" i="37" s="1"/>
  <c r="H65" i="37"/>
  <c r="V65" i="37"/>
  <c r="H64" i="37"/>
  <c r="V64" i="37"/>
  <c r="H66" i="37"/>
  <c r="V66" i="37"/>
  <c r="V67" i="37"/>
  <c r="H67" i="37"/>
  <c r="H68" i="37"/>
  <c r="V68" i="37"/>
  <c r="H69" i="37"/>
  <c r="V69" i="37"/>
  <c r="H63" i="37"/>
  <c r="V63" i="37"/>
  <c r="H70" i="37"/>
  <c r="V70" i="37"/>
  <c r="G70" i="37"/>
  <c r="G63" i="37"/>
  <c r="G69" i="37"/>
  <c r="N6" i="37" a="1"/>
  <c r="N6" i="37" s="1"/>
  <c r="N11" i="37" s="1"/>
  <c r="G67" i="37"/>
  <c r="G64" i="37"/>
  <c r="G65" i="37"/>
  <c r="G66" i="37"/>
  <c r="G76" i="37"/>
  <c r="G73" i="37"/>
  <c r="N66" i="25"/>
  <c r="C66" i="25"/>
  <c r="K66" i="23"/>
  <c r="J66" i="23"/>
  <c r="C66" i="23"/>
  <c r="I5" i="38" l="1"/>
  <c r="I17" i="38"/>
  <c r="I8" i="38"/>
  <c r="I21" i="38"/>
  <c r="I6" i="38"/>
  <c r="I18" i="38"/>
  <c r="I19" i="38"/>
  <c r="I20" i="38"/>
  <c r="I9" i="38"/>
  <c r="I7" i="38"/>
  <c r="I10" i="38"/>
  <c r="I22" i="38"/>
  <c r="I11" i="38"/>
  <c r="I23" i="38"/>
  <c r="I4" i="38"/>
  <c r="I14" i="38"/>
  <c r="I15" i="38"/>
  <c r="I12" i="38"/>
  <c r="I13" i="38"/>
  <c r="I16" i="38"/>
  <c r="M11" i="37"/>
  <c r="C5" i="38"/>
  <c r="C11" i="38"/>
  <c r="C4" i="38"/>
  <c r="C18" i="38"/>
  <c r="C6" i="38"/>
  <c r="C23" i="38"/>
  <c r="C9" i="38"/>
  <c r="C20" i="38"/>
  <c r="C19" i="38"/>
  <c r="C17" i="38"/>
  <c r="C22" i="38"/>
  <c r="C10" i="38"/>
  <c r="N10" i="37"/>
  <c r="M12" i="37" s="1"/>
  <c r="M10" i="37"/>
  <c r="N12" i="37" s="1"/>
  <c r="C21" i="38"/>
  <c r="M16" i="37"/>
  <c r="M17" i="37"/>
  <c r="F23" i="24"/>
  <c r="M18" i="37" l="1"/>
  <c r="N13" i="25"/>
  <c r="N14" i="25"/>
  <c r="N15" i="25"/>
  <c r="N16" i="25"/>
  <c r="N17" i="25"/>
  <c r="N18" i="25"/>
  <c r="N19" i="25"/>
  <c r="N20" i="25"/>
  <c r="N21" i="25"/>
  <c r="N22" i="25"/>
  <c r="N23" i="25"/>
  <c r="N24" i="25"/>
  <c r="N25" i="25"/>
  <c r="N26" i="25"/>
  <c r="N27" i="25"/>
  <c r="N28" i="25"/>
  <c r="N29" i="25"/>
  <c r="N30" i="25"/>
  <c r="N31" i="25"/>
  <c r="N32" i="25"/>
  <c r="N33" i="25"/>
  <c r="N34" i="25"/>
  <c r="N35" i="25"/>
  <c r="I36" i="25"/>
  <c r="I37" i="25"/>
  <c r="I38" i="25"/>
  <c r="I39" i="25"/>
  <c r="I40" i="25"/>
  <c r="I41" i="25"/>
  <c r="I42" i="25"/>
  <c r="I43" i="25"/>
  <c r="I44" i="25"/>
  <c r="I45" i="25"/>
  <c r="I46" i="25"/>
  <c r="I47" i="25"/>
  <c r="I48" i="25"/>
  <c r="I49" i="25"/>
  <c r="I50" i="25"/>
  <c r="I51" i="25"/>
  <c r="I53" i="25"/>
  <c r="I54" i="25"/>
  <c r="I55" i="25"/>
  <c r="I56" i="25"/>
  <c r="I57" i="25"/>
  <c r="I58" i="25"/>
  <c r="I59" i="25"/>
  <c r="I60" i="25"/>
  <c r="I61" i="25"/>
  <c r="I62" i="25"/>
  <c r="I63" i="25"/>
  <c r="I64" i="25"/>
  <c r="I20" i="25"/>
  <c r="I21" i="25"/>
  <c r="I22" i="25"/>
  <c r="I23" i="25"/>
  <c r="I24" i="25"/>
  <c r="I25" i="25"/>
  <c r="I26" i="25"/>
  <c r="I27" i="25"/>
  <c r="I28" i="25"/>
  <c r="I29" i="25"/>
  <c r="I30" i="25"/>
  <c r="I31" i="25"/>
  <c r="I32" i="25"/>
  <c r="I33" i="25"/>
  <c r="I34" i="25"/>
  <c r="I35" i="25"/>
  <c r="I5" i="25"/>
  <c r="I6" i="25"/>
  <c r="I7" i="25"/>
  <c r="I8" i="25"/>
  <c r="I9" i="25"/>
  <c r="I10" i="25"/>
  <c r="I11" i="25"/>
  <c r="I12" i="25"/>
  <c r="I13" i="25"/>
  <c r="I14" i="25"/>
  <c r="I15" i="25"/>
  <c r="I16" i="25"/>
  <c r="I17" i="25"/>
  <c r="I18" i="25"/>
  <c r="I19" i="25"/>
  <c r="I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L64" i="23" l="1"/>
  <c r="N62" i="25" l="1"/>
  <c r="N63" i="25"/>
  <c r="N64" i="25"/>
  <c r="C63" i="23"/>
  <c r="C63" i="25" s="1"/>
  <c r="J63" i="23"/>
  <c r="K63" i="23"/>
  <c r="L63" i="23"/>
  <c r="C64" i="23"/>
  <c r="C64" i="25" s="1"/>
  <c r="J64" i="23"/>
  <c r="K64" i="23"/>
  <c r="C62" i="23" l="1"/>
  <c r="C62" i="25" s="1"/>
  <c r="J62" i="23"/>
  <c r="K62" i="23"/>
  <c r="L62" i="23"/>
  <c r="F24" i="24" l="1"/>
  <c r="N61" i="25"/>
  <c r="N60" i="25"/>
  <c r="N59" i="25"/>
  <c r="N58" i="25"/>
  <c r="N57" i="25"/>
  <c r="N56" i="25"/>
  <c r="N55" i="25"/>
  <c r="N54" i="25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48" i="23"/>
  <c r="L47" i="23"/>
  <c r="L46" i="23"/>
  <c r="L45" i="23"/>
  <c r="L44" i="23"/>
  <c r="L43" i="23"/>
  <c r="L42" i="23"/>
  <c r="L41" i="23"/>
  <c r="L40" i="23"/>
  <c r="L39" i="23"/>
  <c r="L38" i="23"/>
  <c r="L37" i="23"/>
  <c r="L36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61" i="23"/>
  <c r="J61" i="23"/>
  <c r="C61" i="23"/>
  <c r="C61" i="25" s="1"/>
  <c r="K60" i="23"/>
  <c r="J60" i="23"/>
  <c r="C60" i="23"/>
  <c r="C60" i="25" s="1"/>
  <c r="K59" i="23"/>
  <c r="J59" i="23"/>
  <c r="C59" i="23"/>
  <c r="C59" i="25" s="1"/>
  <c r="K58" i="23"/>
  <c r="J58" i="23"/>
  <c r="C58" i="23"/>
  <c r="C58" i="25" s="1"/>
  <c r="K57" i="23"/>
  <c r="J57" i="23"/>
  <c r="C57" i="23"/>
  <c r="C57" i="25" s="1"/>
  <c r="K56" i="23"/>
  <c r="J56" i="23"/>
  <c r="C56" i="23"/>
  <c r="C56" i="25" s="1"/>
  <c r="K55" i="23"/>
  <c r="J55" i="23"/>
  <c r="C55" i="23"/>
  <c r="C55" i="25" s="1"/>
  <c r="K54" i="23"/>
  <c r="J54" i="23"/>
  <c r="C54" i="23"/>
  <c r="C54" i="25" s="1"/>
  <c r="N53" i="25"/>
  <c r="F18" i="24"/>
  <c r="F19" i="24"/>
  <c r="F20" i="24"/>
  <c r="F21" i="24"/>
  <c r="F22" i="24"/>
  <c r="N45" i="25"/>
  <c r="N46" i="25"/>
  <c r="N47" i="25"/>
  <c r="N48" i="25"/>
  <c r="N49" i="25"/>
  <c r="N50" i="25"/>
  <c r="N51" i="25"/>
  <c r="N52" i="25"/>
  <c r="J47" i="23"/>
  <c r="K47" i="23"/>
  <c r="J48" i="23"/>
  <c r="K48" i="23"/>
  <c r="J49" i="23"/>
  <c r="K49" i="23"/>
  <c r="J50" i="23"/>
  <c r="K50" i="23"/>
  <c r="J51" i="23"/>
  <c r="K51" i="23"/>
  <c r="J52" i="23"/>
  <c r="K52" i="23"/>
  <c r="J53" i="23"/>
  <c r="K53" i="23"/>
  <c r="C46" i="23"/>
  <c r="C46" i="25" s="1"/>
  <c r="C47" i="23"/>
  <c r="C47" i="25" s="1"/>
  <c r="C48" i="23"/>
  <c r="C48" i="25" s="1"/>
  <c r="C49" i="23"/>
  <c r="C49" i="25" s="1"/>
  <c r="C50" i="23"/>
  <c r="C50" i="25" s="1"/>
  <c r="C51" i="23"/>
  <c r="C51" i="25" s="1"/>
  <c r="C52" i="23"/>
  <c r="C52" i="25" s="1"/>
  <c r="C53" i="23"/>
  <c r="C53" i="25" s="1"/>
  <c r="F5" i="24" l="1"/>
  <c r="F6" i="24"/>
  <c r="F7" i="24"/>
  <c r="F8" i="24"/>
  <c r="F15" i="24"/>
  <c r="F16" i="24"/>
  <c r="F17" i="24"/>
  <c r="F4" i="24"/>
  <c r="N5" i="25" l="1"/>
  <c r="N6" i="25"/>
  <c r="N7" i="25"/>
  <c r="N8" i="25"/>
  <c r="N9" i="25"/>
  <c r="N10" i="25"/>
  <c r="N11" i="25"/>
  <c r="N12" i="25"/>
  <c r="N36" i="25"/>
  <c r="N37" i="25"/>
  <c r="N38" i="25"/>
  <c r="N39" i="25"/>
  <c r="N40" i="25"/>
  <c r="N41" i="25"/>
  <c r="N42" i="25"/>
  <c r="N43" i="25"/>
  <c r="N44" i="25"/>
  <c r="N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A50" i="25" s="1"/>
  <c r="A51" i="25" s="1"/>
  <c r="A52" i="25" s="1"/>
  <c r="A53" i="25" s="1"/>
  <c r="A54" i="25" s="1"/>
  <c r="A55" i="25" s="1"/>
  <c r="A56" i="25" s="1"/>
  <c r="A57" i="25" s="1"/>
  <c r="A58" i="25" s="1"/>
  <c r="A59" i="25" s="1"/>
  <c r="A60" i="25" s="1"/>
  <c r="A61" i="25" s="1"/>
  <c r="A62" i="25" s="1"/>
  <c r="A63" i="25" s="1"/>
  <c r="A64" i="25" s="1"/>
  <c r="A65" i="25" s="1"/>
  <c r="A66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36" i="23"/>
  <c r="J36" i="23"/>
  <c r="K36" i="23"/>
  <c r="C37" i="23"/>
  <c r="J37" i="23"/>
  <c r="K37" i="23"/>
  <c r="C38" i="23"/>
  <c r="J38" i="23"/>
  <c r="K38" i="23"/>
  <c r="C39" i="23"/>
  <c r="J39" i="23"/>
  <c r="K39" i="23"/>
  <c r="C40" i="23"/>
  <c r="J40" i="23"/>
  <c r="K40" i="23"/>
  <c r="C41" i="23"/>
  <c r="J41" i="23"/>
  <c r="K41" i="23"/>
  <c r="C42" i="23"/>
  <c r="J42" i="23"/>
  <c r="K42" i="23"/>
  <c r="B21" i="31" l="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20" i="31"/>
  <c r="C36" i="25" l="1"/>
  <c r="C37" i="25"/>
  <c r="C38" i="25"/>
  <c r="C39" i="25"/>
  <c r="C40" i="25"/>
  <c r="C41" i="25"/>
  <c r="C42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43" i="23"/>
  <c r="C43" i="25" s="1"/>
  <c r="C44" i="23"/>
  <c r="C44" i="25" s="1"/>
  <c r="C45" i="23"/>
  <c r="C45" i="25" s="1"/>
  <c r="C4" i="23"/>
  <c r="C4" i="25" s="1"/>
  <c r="K45" i="23"/>
  <c r="K46" i="23"/>
  <c r="J45" i="23"/>
  <c r="J46" i="23"/>
  <c r="K8" i="23"/>
  <c r="K9" i="23"/>
  <c r="K10" i="23"/>
  <c r="K11" i="23"/>
  <c r="K12" i="23"/>
  <c r="J8" i="23"/>
  <c r="J9" i="23"/>
  <c r="J10" i="23"/>
  <c r="J11" i="23"/>
  <c r="J12" i="23"/>
  <c r="K44" i="23" l="1"/>
  <c r="J44" i="23"/>
  <c r="K5" i="23" l="1"/>
  <c r="K6" i="23"/>
  <c r="K7" i="23"/>
  <c r="K43" i="23"/>
  <c r="K4" i="23"/>
  <c r="J43" i="23" l="1"/>
  <c r="J5" i="23" l="1"/>
  <c r="J6" i="23"/>
  <c r="J7" i="23"/>
  <c r="J4" i="23"/>
  <c r="C14" i="38" l="1"/>
  <c r="C16" i="38" l="1"/>
  <c r="C15" i="3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G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6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7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sharedStrings.xml><?xml version="1.0" encoding="utf-8"?>
<sst xmlns="http://schemas.openxmlformats.org/spreadsheetml/2006/main" count="1035" uniqueCount="423">
  <si>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</si>
  <si>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</si>
  <si>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</si>
  <si>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</si>
  <si>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</si>
  <si>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</si>
  <si>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</si>
  <si>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</si>
  <si>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</si>
  <si>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</si>
  <si>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</si>
  <si>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</si>
  <si>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</si>
  <si>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</si>
  <si>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</si>
  <si>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</si>
  <si>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</si>
  <si>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</si>
  <si>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</si>
  <si>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</si>
  <si>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</si>
  <si>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</si>
  <si>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</si>
  <si>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</si>
  <si>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</si>
  <si>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</si>
  <si>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</si>
  <si>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</si>
  <si>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</si>
  <si>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</si>
  <si>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</si>
  <si>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</si>
  <si>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</si>
  <si>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</si>
  <si>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</si>
  <si>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</si>
  <si>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</si>
  <si>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</si>
  <si>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</si>
  <si>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</si>
  <si>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</si>
  <si>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</si>
  <si>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</si>
  <si>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</si>
  <si>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</si>
  <si>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</si>
  <si>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</si>
  <si>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</si>
  <si>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</si>
  <si>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</si>
  <si>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</si>
  <si>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</si>
  <si>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</si>
  <si>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</si>
  <si>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</si>
  <si>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</si>
  <si>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</si>
  <si>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</si>
  <si>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</si>
  <si>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</si>
  <si>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</si>
  <si>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</si>
  <si>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</si>
  <si>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</si>
  <si>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</si>
  <si>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</si>
  <si>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</si>
  <si>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</si>
  <si>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</si>
  <si>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</si>
  <si>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</si>
  <si>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</si>
  <si>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</si>
  <si>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</si>
  <si>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</si>
  <si>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</si>
  <si>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</si>
  <si>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</si>
  <si>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</si>
  <si>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</si>
  <si>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</si>
  <si>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</si>
  <si>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</si>
  <si>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</si>
  <si>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</si>
  <si>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</si>
  <si>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</si>
  <si>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</si>
  <si>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</si>
  <si>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</si>
  <si>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</si>
  <si>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</si>
  <si>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</si>
  <si>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</si>
  <si>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</si>
  <si>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</si>
  <si>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</si>
  <si>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</si>
  <si>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</si>
  <si>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</si>
  <si>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</si>
  <si>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</si>
  <si>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</si>
  <si>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</si>
  <si>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</si>
  <si>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</si>
  <si>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</si>
  <si>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</si>
  <si>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</si>
  <si>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</si>
  <si>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</si>
  <si>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</si>
  <si>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</si>
  <si>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</si>
  <si>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</si>
  <si>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</si>
  <si>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</si>
  <si>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</si>
  <si>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</si>
  <si>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</si>
  <si>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</si>
  <si>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BoomEffect/Witch_Fire_Boom_Effect.prefab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</si>
  <si>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</si>
  <si>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</si>
  <si>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</si>
  <si>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</si>
  <si>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</si>
  <si>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</si>
  <si>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</si>
  <si>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</si>
  <si>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</si>
  <si>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</si>
  <si>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</si>
  <si>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</si>
  <si>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</si>
  <si>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</si>
  <si>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</si>
  <si>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</si>
  <si>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</si>
  <si>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</si>
  <si>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</si>
  <si>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</si>
  <si>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</si>
  <si>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</si>
  <si>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</si>
  <si>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</si>
  <si>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</si>
  <si>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</si>
  <si>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</si>
  <si>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</si>
  <si>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</si>
  <si>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</si>
  <si>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</si>
  <si>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</si>
  <si>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</si>
  <si>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</si>
  <si>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</si>
  <si>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</si>
  <si>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Slime</t>
    <phoneticPr fontId="2" type="noConversion"/>
  </si>
  <si>
    <t>Slime_Archer</t>
    <phoneticPr fontId="2" type="noConversion"/>
  </si>
  <si>
    <t>Witch_Thunder</t>
    <phoneticPr fontId="2" type="noConversion"/>
  </si>
  <si>
    <t>memo2</t>
    <phoneticPr fontId="2" type="noConversion"/>
  </si>
  <si>
    <t>Skeleton_Archer</t>
    <phoneticPr fontId="2" type="noConversion"/>
  </si>
  <si>
    <t>Zombie_Hand</t>
    <phoneticPr fontId="2" type="noConversion"/>
  </si>
  <si>
    <t>Zombie_Shield</t>
    <phoneticPr fontId="2" type="noConversion"/>
  </si>
  <si>
    <t>Skeleton_Sword</t>
    <phoneticPr fontId="2" type="noConversion"/>
  </si>
  <si>
    <t>Zombie_Sword</t>
    <phoneticPr fontId="2" type="noConversion"/>
  </si>
  <si>
    <t>Witch_Fire</t>
    <phoneticPr fontId="2" type="noConversion"/>
  </si>
  <si>
    <t>Skeleton_Witch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</si>
  <si>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</si>
  <si>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</si>
  <si>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</si>
  <si>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</si>
  <si>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</si>
  <si>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Witch_Poison</t>
    <phoneticPr fontId="2" type="noConversion"/>
  </si>
  <si>
    <t>레어리티</t>
  </si>
  <si>
    <t>레어리티 스탯</t>
  </si>
  <si>
    <t>등급 스탯</t>
  </si>
  <si>
    <t>공격력</t>
  </si>
  <si>
    <t>체력</t>
  </si>
  <si>
    <t>공격력 비중</t>
    <phoneticPr fontId="2" type="noConversion"/>
  </si>
  <si>
    <t>체력 비중</t>
    <phoneticPr fontId="2" type="noConversion"/>
  </si>
  <si>
    <t>레어리티</t>
    <phoneticPr fontId="2" type="noConversion"/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</si>
  <si>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</si>
  <si>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</si>
  <si>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</si>
  <si>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</si>
  <si>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</si>
  <si>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</si>
  <si>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</si>
  <si>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</si>
  <si>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</si>
  <si>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</si>
  <si>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</si>
  <si>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공격력 값</t>
    <phoneticPr fontId="2" type="noConversion"/>
  </si>
  <si>
    <t>체력 값</t>
    <phoneticPr fontId="2" type="noConversion"/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</si>
  <si>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</si>
  <si>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</si>
  <si>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</si>
  <si>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</si>
  <si>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</si>
  <si>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</si>
  <si>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</si>
  <si>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</si>
  <si>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</si>
  <si>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</si>
  <si>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</si>
  <si>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</si>
  <si>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</si>
  <si>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</si>
  <si>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</si>
  <si>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</si>
  <si>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</si>
  <si>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</si>
  <si>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</si>
  <si>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</si>
  <si>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Indian_Wall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</si>
  <si>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</si>
  <si>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</si>
  <si>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</si>
  <si>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</si>
  <si>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</si>
  <si>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</si>
  <si>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</si>
  <si>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</si>
  <si>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</si>
  <si>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</si>
  <si>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</si>
  <si>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</si>
  <si>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레전드</t>
    <phoneticPr fontId="2" type="noConversion"/>
  </si>
  <si>
    <t>Indian_Wagon</t>
    <phoneticPr fontId="2" type="noConversion"/>
  </si>
  <si>
    <t>Indian_Catapult</t>
    <phoneticPr fontId="2" type="noConversion"/>
  </si>
  <si>
    <t>Indian_Watchtower</t>
    <phoneticPr fontId="2" type="noConversion"/>
  </si>
  <si>
    <t>Indian_Chicken_House</t>
    <phoneticPr fontId="2" type="noConversion"/>
  </si>
  <si>
    <t>Indian_Jar_1</t>
    <phoneticPr fontId="2" type="noConversion"/>
  </si>
  <si>
    <t>Indian_Jar_2</t>
    <phoneticPr fontId="2" type="noConversion"/>
  </si>
  <si>
    <t>Indian_Straw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</si>
  <si>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</si>
  <si>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</si>
  <si>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</si>
  <si>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Prefabs/Particle/Flag_Change_Effect_01</t>
    <phoneticPr fontId="2" type="noConversion"/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</si>
  <si>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</si>
  <si>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</si>
  <si>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</si>
  <si>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</si>
  <si>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Indian_House</t>
    <phoneticPr fontId="2" type="noConversion"/>
  </si>
  <si>
    <t>Indian_Fire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</si>
  <si>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</si>
  <si>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</si>
  <si>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</si>
  <si>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</si>
  <si>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</si>
  <si>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</si>
  <si>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</si>
  <si>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</si>
  <si>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</si>
  <si>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</si>
  <si>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</si>
  <si>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</si>
  <si>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</si>
  <si>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</si>
  <si>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</si>
  <si>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</si>
  <si>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</si>
  <si>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</si>
  <si>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</si>
  <si>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</si>
  <si>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</si>
  <si>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</si>
  <si>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</si>
  <si>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</si>
  <si>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</si>
  <si>
    <t>StaminaChargeTime</t>
    <phoneticPr fontId="2" type="noConversion"/>
  </si>
  <si>
    <t>StaminaMaxCount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</si>
  <si>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</si>
  <si>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2" type="noConversion"/>
  </si>
  <si>
    <t>DevilCastle</t>
    <phoneticPr fontId="2" type="noConversion"/>
  </si>
  <si>
    <t>Unit/Hero/20001_DevilCastle.prefab</t>
    <phoneticPr fontId="2" type="noConversion"/>
  </si>
  <si>
    <t>stageID</t>
    <phoneticPr fontId="2" type="noConversion"/>
  </si>
  <si>
    <t>StaminaDefaultCount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</si>
  <si>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</si>
  <si>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2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</si>
  <si>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2" type="noConversion"/>
  </si>
  <si>
    <t>GoldDefault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</si>
  <si>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</si>
  <si>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delay</t>
    <phoneticPr fontId="2" type="noConversion"/>
  </si>
  <si>
    <r>
      <t>t</t>
    </r>
    <r>
      <rPr>
        <sz val="11"/>
        <rFont val="Calibri"/>
        <family val="2"/>
      </rPr>
      <t>uto_type</t>
    </r>
    <phoneticPr fontId="2" type="noConversion"/>
  </si>
  <si>
    <t>tutoType</t>
    <phoneticPr fontId="2" type="noConversion"/>
  </si>
  <si>
    <t>tuto_type</t>
    <phoneticPr fontId="2" type="noConversion"/>
  </si>
  <si>
    <t>value1</t>
    <phoneticPr fontId="2" type="noConversion"/>
  </si>
  <si>
    <t>LocalizeKey</t>
    <phoneticPr fontId="2" type="noConversion"/>
  </si>
  <si>
    <t>string</t>
    <phoneticPr fontId="2" type="noConversion"/>
  </si>
  <si>
    <r>
      <t>t</t>
    </r>
    <r>
      <rPr>
        <sz val="11"/>
        <rFont val="Calibri"/>
        <family val="2"/>
      </rPr>
      <t>uto_text_1</t>
    </r>
    <phoneticPr fontId="2" type="noConversion"/>
  </si>
  <si>
    <r>
      <t>t</t>
    </r>
    <r>
      <rPr>
        <sz val="11"/>
        <rFont val="Calibri"/>
        <family val="2"/>
      </rPr>
      <t>uto_text_2</t>
    </r>
    <r>
      <rPr>
        <sz val="11"/>
        <color theme="1"/>
        <rFont val="맑은 고딕"/>
        <family val="2"/>
        <charset val="129"/>
        <scheme val="minor"/>
      </rPr>
      <t/>
    </r>
  </si>
  <si>
    <r>
      <t>t</t>
    </r>
    <r>
      <rPr>
        <sz val="11"/>
        <rFont val="Calibri"/>
        <family val="2"/>
      </rPr>
      <t>uto_text_3</t>
    </r>
    <r>
      <rPr>
        <sz val="11"/>
        <color theme="1"/>
        <rFont val="맑은 고딕"/>
        <family val="2"/>
        <charset val="129"/>
        <scheme val="minor"/>
      </rPr>
      <t/>
    </r>
  </si>
  <si>
    <t>anim</t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</si>
  <si>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이대로는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용서할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phoneticPr fontId="2" type="noConversion"/>
  </si>
  <si>
    <t>cameraStageMove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</si>
  <si>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카메라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이동</t>
    </r>
    <phoneticPr fontId="2" type="noConversion"/>
  </si>
  <si>
    <t>needTouch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</si>
  <si>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</si>
  <si>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스타트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</si>
  <si>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패배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팝업에서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</si>
  <si>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이런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생각보다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강하군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새로운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필요하겠어</t>
    </r>
    <phoneticPr fontId="2" type="noConversion"/>
  </si>
  <si>
    <r>
      <rPr>
        <sz val="11"/>
        <rFont val="돋움"/>
        <family val="3"/>
        <charset val="129"/>
      </rPr>
      <t>첫번째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</si>
  <si>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1</t>
    </r>
    <r>
      <rPr>
        <sz val="11"/>
        <rFont val="돋움"/>
        <family val="3"/>
        <charset val="129"/>
      </rPr>
      <t>마리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</si>
  <si>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두번째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</si>
  <si>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세번째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</si>
  <si>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나의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강력한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보여줄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시간이군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</si>
  <si>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 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</si>
  <si>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t>cutScene</t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</si>
  <si>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1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</si>
  <si>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2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</si>
  <si>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3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</si>
  <si>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4</t>
    </r>
    <phoneticPr fontId="2" type="noConversion"/>
  </si>
  <si>
    <t>string</t>
    <phoneticPr fontId="2" type="noConversion"/>
  </si>
  <si>
    <t>int</t>
    <phoneticPr fontId="2" type="noConversion"/>
  </si>
  <si>
    <t>DefaultUnit01</t>
    <phoneticPr fontId="2" type="noConversion"/>
  </si>
  <si>
    <t>기본보유/장착 유닛</t>
    <phoneticPr fontId="2" type="noConversion"/>
  </si>
  <si>
    <r>
      <rPr>
        <sz val="11"/>
        <rFont val="돋움"/>
        <family val="3"/>
        <charset val="129"/>
      </rPr>
      <t>보유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유닛</t>
    </r>
    <r>
      <rPr>
        <sz val="11"/>
        <rFont val="Calibri"/>
        <family val="2"/>
      </rPr>
      <t xml:space="preserve"> </t>
    </r>
    <r>
      <rPr>
        <sz val="11"/>
        <rFont val="Arial Unicode MS"/>
        <family val="2"/>
        <charset val="129"/>
      </rPr>
      <t>두</t>
    </r>
    <r>
      <rPr>
        <sz val="11"/>
        <rFont val="돋움"/>
        <family val="3"/>
        <charset val="129"/>
      </rPr>
      <t>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</si>
  <si>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t>유닛 장착 버튼 터치 하라고 함</t>
    <phoneticPr fontId="2" type="noConversion"/>
  </si>
  <si>
    <t>NonTarget</t>
    <phoneticPr fontId="2" type="noConversion"/>
  </si>
  <si>
    <t>LifeTime</t>
    <phoneticPr fontId="2" type="noConversion"/>
  </si>
  <si>
    <t>AfterHitLifeTime</t>
    <phoneticPr fontId="2" type="noConversion"/>
  </si>
  <si>
    <t>day</t>
    <phoneticPr fontId="2" type="noConversion"/>
  </si>
  <si>
    <r>
      <t>s</t>
    </r>
    <r>
      <rPr>
        <sz val="11"/>
        <rFont val="Calibri"/>
        <family val="2"/>
      </rPr>
      <t>tage_06_name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</si>
  <si>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</si>
  <si>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</si>
  <si>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</si>
  <si>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tage_10_name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</si>
  <si>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tage_11_name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</si>
  <si>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</si>
  <si>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</si>
  <si>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</si>
  <si>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tage_15_name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</si>
  <si>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</si>
  <si>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</si>
  <si>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</si>
  <si>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</si>
  <si>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tage_20_name</t>
    </r>
    <r>
      <rPr>
        <sz val="11"/>
        <color theme="1"/>
        <rFont val="맑은 고딕"/>
        <family val="2"/>
        <charset val="129"/>
        <scheme val="minor"/>
      </rPr>
      <t/>
    </r>
  </si>
  <si>
    <t>Indian_Wall_2</t>
    <phoneticPr fontId="2" type="noConversion"/>
  </si>
  <si>
    <t>Projectile/1001_Indian_Archer_Bullet.prefab</t>
  </si>
  <si>
    <t>Projectile/1012_Indian_Horse_Archer_Bullet.prefab</t>
  </si>
  <si>
    <t>Projectile/1013_Chicken_Black_Bullet.prefab</t>
  </si>
  <si>
    <t>Projectile/1014_Chicken_White_Bullet.prefab</t>
  </si>
  <si>
    <t>Projectile/1016_Indian_Egg_Bullet.prefab</t>
  </si>
  <si>
    <t>level</t>
    <phoneticPr fontId="2" type="noConversion"/>
  </si>
  <si>
    <t>exp</t>
    <phoneticPr fontId="2" type="noConversion"/>
  </si>
  <si>
    <t>unlockSlot</t>
    <phoneticPr fontId="2" type="noConversion"/>
  </si>
  <si>
    <t>goldReward</t>
    <phoneticPr fontId="2" type="noConversion"/>
  </si>
  <si>
    <t>출석부 팝업 출력</t>
    <phoneticPr fontId="2" type="noConversion"/>
  </si>
  <si>
    <t>attendance</t>
    <phoneticPr fontId="2" type="noConversion"/>
  </si>
  <si>
    <t>dialouge</t>
    <phoneticPr fontId="2" type="noConversion"/>
  </si>
  <si>
    <t>option</t>
    <phoneticPr fontId="2" type="noConversion"/>
  </si>
  <si>
    <t>옵션</t>
    <phoneticPr fontId="2" type="noConversion"/>
  </si>
  <si>
    <t>option_jp</t>
    <phoneticPr fontId="2" type="noConversion"/>
  </si>
  <si>
    <t>stamina</t>
    <phoneticPr fontId="2" type="noConversion"/>
  </si>
  <si>
    <t>스태미나</t>
    <phoneticPr fontId="2" type="noConversion"/>
  </si>
  <si>
    <t>Witch_Poison</t>
  </si>
  <si>
    <t>Witch_Thunder</t>
  </si>
  <si>
    <t>Witch_Fire</t>
  </si>
  <si>
    <t>Zombie_Sword</t>
  </si>
  <si>
    <t>Zombie_Shield</t>
  </si>
  <si>
    <t>Zombie_Hand</t>
  </si>
  <si>
    <t>Skeleton_Witch</t>
  </si>
  <si>
    <t>Skeleton_Archer</t>
  </si>
  <si>
    <t>Skeleton_Sword</t>
  </si>
  <si>
    <t>Slime_Archer</t>
  </si>
  <si>
    <t>Slime</t>
  </si>
  <si>
    <t>체력/비율</t>
  </si>
  <si>
    <t>공격력/비율</t>
  </si>
  <si>
    <t>타입</t>
  </si>
  <si>
    <t>소환마릿수</t>
  </si>
  <si>
    <t>Dps</t>
  </si>
  <si>
    <t>전투력</t>
  </si>
  <si>
    <t>가용 포인트</t>
  </si>
  <si>
    <t>서브 스탯</t>
  </si>
  <si>
    <t>이름</t>
  </si>
  <si>
    <t>유닛</t>
  </si>
  <si>
    <t>등급에 따라 상승할 값</t>
  </si>
  <si>
    <t>실제값</t>
  </si>
  <si>
    <t>기본 정보</t>
  </si>
  <si>
    <t>전투/포인트</t>
  </si>
  <si>
    <t>legendary</t>
  </si>
  <si>
    <t>epic</t>
  </si>
  <si>
    <t>rare</t>
  </si>
  <si>
    <t>common</t>
  </si>
  <si>
    <t>유닛 레어리티 스탯</t>
  </si>
  <si>
    <t>비고</t>
  </si>
  <si>
    <t>남은체력</t>
  </si>
  <si>
    <t>승리유닛</t>
  </si>
  <si>
    <t>전투시간</t>
  </si>
  <si>
    <t>결과</t>
  </si>
  <si>
    <t>TTK</t>
  </si>
  <si>
    <t>가한뎀</t>
  </si>
  <si>
    <t>마릿수</t>
  </si>
  <si>
    <t>ID</t>
  </si>
  <si>
    <t>전투 시뮬</t>
  </si>
  <si>
    <t>아군</t>
  </si>
  <si>
    <t>적</t>
  </si>
  <si>
    <t>데이터</t>
  </si>
  <si>
    <t>유닛 이름</t>
  </si>
  <si>
    <t>유닛 cnt</t>
  </si>
  <si>
    <t>유닛 id</t>
  </si>
  <si>
    <t>스테이지ID</t>
  </si>
  <si>
    <t>전투횟수</t>
  </si>
  <si>
    <t>참고 전투력</t>
  </si>
  <si>
    <t>실제 전투력</t>
  </si>
  <si>
    <t>포인트(퍼센트)</t>
    <phoneticPr fontId="2" type="noConversion"/>
  </si>
  <si>
    <t>기본값</t>
    <phoneticPr fontId="2" type="noConversion"/>
  </si>
  <si>
    <t>레어도</t>
    <phoneticPr fontId="2" type="noConversion"/>
  </si>
  <si>
    <t>증가값</t>
    <phoneticPr fontId="2" type="noConversion"/>
  </si>
  <si>
    <t>등장확률</t>
    <phoneticPr fontId="2" type="noConversion"/>
  </si>
  <si>
    <t>ID</t>
    <phoneticPr fontId="2" type="noConversion"/>
  </si>
  <si>
    <t>등급</t>
    <phoneticPr fontId="2" type="noConversion"/>
  </si>
  <si>
    <t>전투력</t>
    <phoneticPr fontId="2" type="noConversion"/>
  </si>
  <si>
    <t>hp 합</t>
    <phoneticPr fontId="2" type="noConversion"/>
  </si>
  <si>
    <t>공격력 합</t>
    <phoneticPr fontId="2" type="noConversion"/>
  </si>
  <si>
    <t>소환 마릿수</t>
    <phoneticPr fontId="2" type="noConversion"/>
  </si>
  <si>
    <t>공격력(합산)</t>
    <phoneticPr fontId="2" type="noConversion"/>
  </si>
  <si>
    <t>체력(합산)</t>
    <phoneticPr fontId="2" type="noConversion"/>
  </si>
  <si>
    <t>합계</t>
    <phoneticPr fontId="2" type="noConversion"/>
  </si>
  <si>
    <t>승/패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</si>
</sst>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3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9"/>
      <name val="맑은 고딕"/>
      <family val="3"/>
      <charset val="129"/>
    </font>
    <font>
      <sz val="11"/>
      <name val="Arial Unicode MS"/>
      <family val="2"/>
      <charset val="129"/>
    </font>
    <font>
      <sz val="11"/>
      <color rgb="FF1D1C1D"/>
      <name val="Arial"/>
      <family val="2"/>
    </font>
    <font>
      <sz val="11"/>
      <name val="Calibri"/>
      <family val="3"/>
      <charset val="129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6"/>
      <color theme="1"/>
      <name val="맑은 고딕"/>
      <family val="2"/>
      <scheme val="minor"/>
    </font>
    <font>
      <sz val="10"/>
      <color rgb="FF000000"/>
      <name val="Arial"/>
      <family val="2"/>
    </font>
    <font>
      <b/>
      <sz val="11"/>
      <name val="돋움"/>
      <family val="3"/>
      <charset val="129"/>
    </font>
    <font>
      <b/>
      <sz val="11"/>
      <name val="Arial Unicode MS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rgb="FFEFEFEF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/>
      <top/>
      <bottom style="thin">
        <color rgb="FFFF000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FF0000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3" fillId="0" borderId="0"/>
    <xf numFmtId="0" fontId="23" fillId="0" borderId="0"/>
  </cellStyleXfs>
  <cellXfs count="11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2" xfId="0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9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3" xfId="0" applyFont="1" applyBorder="1" applyAlignment="1">
      <alignment horizontal="center" wrapText="1"/>
    </xf>
    <xf numFmtId="0" fontId="19" fillId="0" borderId="2" xfId="0" applyFont="1" applyBorder="1" applyAlignment="1">
      <alignment horizontal="center" wrapText="1"/>
    </xf>
    <xf numFmtId="0" fontId="19" fillId="0" borderId="0" xfId="0" applyFont="1"/>
    <xf numFmtId="0" fontId="19" fillId="0" borderId="4" xfId="0" applyFont="1" applyBorder="1" applyAlignment="1">
      <alignment horizontal="center" wrapText="1"/>
    </xf>
    <xf numFmtId="0" fontId="19" fillId="0" borderId="5" xfId="0" applyFont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20" fillId="0" borderId="0" xfId="0" applyFont="1"/>
    <xf numFmtId="0" fontId="21" fillId="0" borderId="0" xfId="0" applyFont="1"/>
    <xf numFmtId="0" fontId="20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  <xf numFmtId="0" fontId="3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2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3" fillId="0" borderId="0" xfId="1"/>
    <xf numFmtId="0" fontId="24" fillId="0" borderId="0" xfId="1" applyFont="1" applyAlignment="1">
      <alignment horizontal="center"/>
    </xf>
    <xf numFmtId="0" fontId="24" fillId="0" borderId="6" xfId="1" applyFont="1" applyBorder="1"/>
    <xf numFmtId="0" fontId="24" fillId="0" borderId="6" xfId="1" applyFont="1" applyBorder="1" applyAlignment="1">
      <alignment horizontal="center"/>
    </xf>
    <xf numFmtId="0" fontId="24" fillId="0" borderId="7" xfId="1" applyFont="1" applyBorder="1" applyAlignment="1">
      <alignment horizontal="center"/>
    </xf>
    <xf numFmtId="0" fontId="24" fillId="0" borderId="8" xfId="1" applyFont="1" applyBorder="1"/>
    <xf numFmtId="0" fontId="24" fillId="0" borderId="9" xfId="1" applyFont="1" applyBorder="1" applyAlignment="1">
      <alignment horizontal="center"/>
    </xf>
    <xf numFmtId="0" fontId="24" fillId="0" borderId="8" xfId="1" applyFont="1" applyBorder="1" applyAlignment="1">
      <alignment horizontal="center"/>
    </xf>
    <xf numFmtId="0" fontId="25" fillId="0" borderId="0" xfId="1" applyFont="1" applyAlignment="1">
      <alignment horizontal="center"/>
    </xf>
    <xf numFmtId="0" fontId="24" fillId="0" borderId="0" xfId="1" applyFont="1"/>
    <xf numFmtId="0" fontId="24" fillId="0" borderId="13" xfId="1" applyFont="1" applyBorder="1"/>
    <xf numFmtId="0" fontId="26" fillId="0" borderId="13" xfId="1" applyFont="1" applyBorder="1" applyAlignment="1">
      <alignment horizontal="center"/>
    </xf>
    <xf numFmtId="0" fontId="26" fillId="10" borderId="13" xfId="1" applyFont="1" applyFill="1" applyBorder="1" applyAlignment="1">
      <alignment horizontal="center"/>
    </xf>
    <xf numFmtId="0" fontId="24" fillId="0" borderId="14" xfId="1" applyFont="1" applyBorder="1" applyAlignment="1">
      <alignment horizontal="center"/>
    </xf>
    <xf numFmtId="0" fontId="28" fillId="5" borderId="13" xfId="1" applyFont="1" applyFill="1" applyBorder="1" applyAlignment="1">
      <alignment horizontal="center"/>
    </xf>
    <xf numFmtId="0" fontId="29" fillId="0" borderId="13" xfId="1" applyFont="1" applyBorder="1" applyAlignment="1">
      <alignment horizontal="center"/>
    </xf>
    <xf numFmtId="0" fontId="25" fillId="0" borderId="14" xfId="1" applyFont="1" applyBorder="1" applyAlignment="1">
      <alignment horizontal="center"/>
    </xf>
    <xf numFmtId="0" fontId="24" fillId="0" borderId="7" xfId="1" applyFont="1" applyBorder="1" applyAlignment="1">
      <alignment horizontal="left"/>
    </xf>
    <xf numFmtId="0" fontId="30" fillId="5" borderId="0" xfId="1" applyFont="1" applyFill="1" applyAlignment="1">
      <alignment horizontal="left"/>
    </xf>
    <xf numFmtId="176" fontId="23" fillId="0" borderId="0" xfId="1" applyNumberFormat="1"/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4" fillId="4" borderId="6" xfId="1" applyFont="1" applyFill="1" applyBorder="1" applyAlignment="1">
      <alignment horizontal="left"/>
    </xf>
    <xf numFmtId="0" fontId="24" fillId="4" borderId="9" xfId="1" applyFont="1" applyFill="1" applyBorder="1" applyAlignment="1">
      <alignment horizontal="left"/>
    </xf>
    <xf numFmtId="0" fontId="8" fillId="0" borderId="16" xfId="1" applyFont="1" applyBorder="1"/>
    <xf numFmtId="0" fontId="8" fillId="0" borderId="15" xfId="1" applyFont="1" applyBorder="1"/>
    <xf numFmtId="0" fontId="27" fillId="10" borderId="17" xfId="1" applyFont="1" applyFill="1" applyBorder="1"/>
    <xf numFmtId="0" fontId="25" fillId="6" borderId="11" xfId="1" applyFont="1" applyFill="1" applyBorder="1"/>
    <xf numFmtId="0" fontId="8" fillId="0" borderId="10" xfId="1" applyFont="1" applyBorder="1"/>
    <xf numFmtId="0" fontId="25" fillId="9" borderId="11" xfId="1" applyFont="1" applyFill="1" applyBorder="1"/>
    <xf numFmtId="0" fontId="8" fillId="0" borderId="12" xfId="1" applyFont="1" applyBorder="1"/>
    <xf numFmtId="0" fontId="25" fillId="8" borderId="11" xfId="1" applyFont="1" applyFill="1" applyBorder="1"/>
    <xf numFmtId="0" fontId="25" fillId="7" borderId="11" xfId="1" applyFont="1" applyFill="1" applyBorder="1"/>
    <xf numFmtId="0" fontId="23" fillId="0" borderId="0" xfId="2" applyAlignment="1">
      <alignment horizontal="center"/>
    </xf>
    <xf numFmtId="0" fontId="23" fillId="0" borderId="0" xfId="2"/>
    <xf numFmtId="0" fontId="25" fillId="10" borderId="13" xfId="2" applyFont="1" applyFill="1" applyBorder="1" applyAlignment="1">
      <alignment horizontal="center"/>
    </xf>
    <xf numFmtId="0" fontId="24" fillId="0" borderId="13" xfId="2" applyFont="1" applyBorder="1" applyAlignment="1">
      <alignment horizontal="center"/>
    </xf>
    <xf numFmtId="0" fontId="24" fillId="0" borderId="13" xfId="2" applyFont="1" applyBorder="1" applyAlignment="1">
      <alignment horizontal="left"/>
    </xf>
    <xf numFmtId="0" fontId="24" fillId="0" borderId="0" xfId="2" applyFont="1" applyAlignment="1">
      <alignment horizontal="left"/>
    </xf>
    <xf numFmtId="0" fontId="25" fillId="0" borderId="0" xfId="1" applyFont="1" applyAlignment="1">
      <alignment horizontal="center"/>
    </xf>
    <xf numFmtId="0" fontId="23" fillId="0" borderId="0" xfId="1"/>
    <xf numFmtId="0" fontId="27" fillId="10" borderId="17" xfId="1" applyFont="1" applyFill="1" applyBorder="1" applyAlignment="1">
      <alignment horizontal="center"/>
    </xf>
    <xf numFmtId="0" fontId="8" fillId="0" borderId="16" xfId="1" applyFont="1" applyBorder="1"/>
    <xf numFmtId="0" fontId="8" fillId="0" borderId="15" xfId="1" applyFont="1" applyBorder="1"/>
    <xf numFmtId="0" fontId="25" fillId="11" borderId="13" xfId="2" applyFont="1" applyFill="1" applyBorder="1" applyAlignment="1">
      <alignment horizontal="center"/>
    </xf>
    <xf numFmtId="0" fontId="25" fillId="12" borderId="13" xfId="2" applyFont="1" applyFill="1" applyBorder="1" applyAlignment="1">
      <alignment horizontal="center"/>
    </xf>
    <xf numFmtId="0" fontId="23" fillId="0" borderId="18" xfId="2" applyBorder="1"/>
    <xf numFmtId="0" fontId="23" fillId="0" borderId="18" xfId="2" applyBorder="1" applyAlignment="1">
      <alignment horizontal="center"/>
    </xf>
    <xf numFmtId="0" fontId="23" fillId="13" borderId="18" xfId="2" applyFill="1" applyBorder="1" applyAlignment="1">
      <alignment horizontal="center"/>
    </xf>
    <xf numFmtId="0" fontId="25" fillId="14" borderId="13" xfId="2" applyFont="1" applyFill="1" applyBorder="1" applyAlignment="1">
      <alignment horizontal="center"/>
    </xf>
  </cellXfs>
  <cellStyles count="3">
    <cellStyle name="표준" xfId="0" builtinId="0"/>
    <cellStyle name="표준 2" xfId="1" xr:uid="{0A8CB5A8-7E6B-4DF9-BC31-CD16BC4DA3D8}"/>
    <cellStyle name="표준 3" xfId="2" xr:uid="{EC10AECA-7A8D-4550-BAD8-8B4357AE5A6C}"/>
  </cellStyles>
  <dxfs count="7"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F2CC"/>
          <bgColor rgb="FFFFF2CC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/>
  </sheetPr>
  <dimension ref="A1:M66"/>
  <sheetViews>
    <sheetView topLeftCell="A13" zoomScale="85" zoomScaleNormal="85" workbookViewId="0">
      <selection activeCell="I50" sqref="I50"/>
    </sheetView>
  </sheetViews>
  <sheetFormatPr defaultColWidth="8.85546875" defaultRowHeight="13.5"/>
  <cols>
    <col min="1" max="1" width="12" style="38" customWidth="1"/>
    <col min="2" max="2" width="24.5703125" style="38" customWidth="1"/>
    <col min="3" max="3" width="24.7109375" style="38" customWidth="1"/>
    <col min="4" max="4" width="9.85546875" style="38" customWidth="1"/>
    <col min="5" max="5" width="13.28515625" style="38" customWidth="1"/>
    <col min="6" max="6" width="11.5703125" style="38" customWidth="1"/>
    <col min="7" max="7" width="12.7109375" style="38" customWidth="1"/>
    <col min="8" max="8" width="12.42578125" style="38" customWidth="1"/>
    <col min="9" max="9" width="12.28515625" style="38" customWidth="1"/>
    <col min="10" max="10" width="15.5703125" style="38" customWidth="1"/>
    <col min="11" max="11" width="25.5703125" style="38" customWidth="1"/>
    <col min="12" max="12" width="59.5703125" style="38" customWidth="1"/>
    <col min="13" max="13" width="50.42578125" style="38" customWidth="1"/>
    <col min="14" max="16384" width="8.85546875" style="38"/>
  </cols>
  <sheetData>
    <row r="1" spans="1:13" s="35" customFormat="1">
      <c r="A1" s="34" t="s">
        <v>42</v>
      </c>
      <c r="B1" s="34" t="s">
        <v>156</v>
      </c>
      <c r="C1" s="34" t="s">
        <v>161</v>
      </c>
      <c r="D1" s="34" t="s">
        <v>55</v>
      </c>
      <c r="E1" s="34" t="s">
        <v>43</v>
      </c>
      <c r="F1" s="34" t="s">
        <v>44</v>
      </c>
      <c r="G1" s="34" t="s">
        <v>45</v>
      </c>
      <c r="H1" s="34" t="s">
        <v>49</v>
      </c>
      <c r="I1" s="34" t="s">
        <v>79</v>
      </c>
      <c r="J1" s="34" t="s">
        <v>80</v>
      </c>
      <c r="K1" s="34" t="s">
        <v>46</v>
      </c>
      <c r="L1" s="34" t="s">
        <v>47</v>
      </c>
      <c r="M1" s="34" t="s">
        <v>237</v>
      </c>
    </row>
    <row r="2" spans="1:13">
      <c r="A2" s="36" t="s">
        <v>1</v>
      </c>
      <c r="B2" s="36" t="s">
        <v>170</v>
      </c>
      <c r="C2" s="36" t="s">
        <v>169</v>
      </c>
      <c r="D2" s="36" t="s">
        <v>55</v>
      </c>
      <c r="E2" s="37" t="s">
        <v>70</v>
      </c>
      <c r="F2" s="37" t="s">
        <v>70</v>
      </c>
      <c r="G2" s="37" t="s">
        <v>70</v>
      </c>
      <c r="H2" s="37" t="s">
        <v>70</v>
      </c>
      <c r="I2" s="37" t="s">
        <v>217</v>
      </c>
      <c r="J2" s="37" t="s">
        <v>81</v>
      </c>
      <c r="K2" s="37" t="s">
        <v>48</v>
      </c>
      <c r="L2" s="37" t="s">
        <v>48</v>
      </c>
      <c r="M2" s="37" t="s">
        <v>3</v>
      </c>
    </row>
    <row r="3" spans="1:13">
      <c r="A3" s="39" t="s">
        <v>2</v>
      </c>
      <c r="B3" s="39" t="s">
        <v>157</v>
      </c>
      <c r="C3" s="39" t="s">
        <v>157</v>
      </c>
      <c r="D3" s="39" t="s">
        <v>2</v>
      </c>
      <c r="E3" s="39" t="s">
        <v>2</v>
      </c>
      <c r="F3" s="39" t="s">
        <v>2</v>
      </c>
      <c r="G3" s="39" t="s">
        <v>2</v>
      </c>
      <c r="H3" s="39" t="s">
        <v>2</v>
      </c>
      <c r="I3" s="39" t="s">
        <v>78</v>
      </c>
      <c r="J3" s="39" t="s">
        <v>82</v>
      </c>
      <c r="K3" s="39" t="s">
        <v>2</v>
      </c>
      <c r="L3" s="39" t="s">
        <v>2</v>
      </c>
      <c r="M3" s="39" t="s">
        <v>2</v>
      </c>
    </row>
    <row r="4" spans="1:13">
      <c r="A4" s="40">
        <v>1001</v>
      </c>
      <c r="B4" s="40" t="s">
        <v>147</v>
      </c>
      <c r="C4" s="41" t="str">
        <f>IF(D4=1,"(원거리)","(근거리)")&amp;B4</f>
        <v>(원거리)Indian_Archer</v>
      </c>
      <c r="D4" s="40">
        <v>1</v>
      </c>
      <c r="E4" s="40">
        <v>50</v>
      </c>
      <c r="F4" s="40">
        <v>1</v>
      </c>
      <c r="G4" s="40">
        <v>1</v>
      </c>
      <c r="H4" s="40">
        <v>1</v>
      </c>
      <c r="I4" s="40">
        <v>1</v>
      </c>
      <c r="J4" s="40" t="str">
        <f>"name_"&amp;A4</f>
        <v>name_1001</v>
      </c>
      <c r="K4" s="40" t="str">
        <f>"unit_icon_"&amp;A4</f>
        <v>unit_icon_1001</v>
      </c>
      <c r="L4" s="52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8" t="s">
        <v>238</v>
      </c>
    </row>
    <row r="5" spans="1:13">
      <c r="A5" s="40">
        <v>1002</v>
      </c>
      <c r="B5" s="40" t="s">
        <v>148</v>
      </c>
      <c r="C5" s="41" t="str">
        <f t="shared" ref="C5:C61" si="0">IF(D5=1,"(원거리)","(근거리)")&amp;B5</f>
        <v>(근거리)Indian_Shield</v>
      </c>
      <c r="D5" s="40">
        <v>0</v>
      </c>
      <c r="E5" s="40">
        <v>50</v>
      </c>
      <c r="F5" s="40">
        <v>1</v>
      </c>
      <c r="G5" s="40">
        <v>1</v>
      </c>
      <c r="H5" s="40">
        <v>1</v>
      </c>
      <c r="I5" s="40">
        <v>1</v>
      </c>
      <c r="J5" s="40" t="str">
        <f t="shared" ref="J5:J38" si="1">"name_"&amp;A5</f>
        <v>name_1002</v>
      </c>
      <c r="K5" s="40" t="str">
        <f t="shared" ref="K5:K46" si="2">"unit_icon_"&amp;A5</f>
        <v>unit_icon_1002</v>
      </c>
      <c r="L5" s="52" t="str">
        <f t="shared" ref="L5:L61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8" t="s">
        <v>238</v>
      </c>
    </row>
    <row r="6" spans="1:13">
      <c r="A6" s="40">
        <v>1003</v>
      </c>
      <c r="B6" s="40" t="s">
        <v>149</v>
      </c>
      <c r="C6" s="41" t="str">
        <f t="shared" si="0"/>
        <v>(근거리)Indian_Spear</v>
      </c>
      <c r="D6" s="40">
        <v>0</v>
      </c>
      <c r="E6" s="40">
        <v>50</v>
      </c>
      <c r="F6" s="40">
        <v>1</v>
      </c>
      <c r="G6" s="40">
        <v>1</v>
      </c>
      <c r="H6" s="40">
        <v>1</v>
      </c>
      <c r="I6" s="40">
        <v>1</v>
      </c>
      <c r="J6" s="40" t="str">
        <f t="shared" si="1"/>
        <v>name_1003</v>
      </c>
      <c r="K6" s="40" t="str">
        <f t="shared" si="2"/>
        <v>unit_icon_1003</v>
      </c>
      <c r="L6" s="52" t="str">
        <f t="shared" si="3"/>
        <v>Unit/Enemy/Chapter_1/1003_Indian_Spear.prefab</v>
      </c>
      <c r="M6" s="38" t="s">
        <v>238</v>
      </c>
    </row>
    <row r="7" spans="1:13">
      <c r="A7" s="40">
        <v>1004</v>
      </c>
      <c r="B7" s="40" t="s">
        <v>150</v>
      </c>
      <c r="C7" s="41" t="str">
        <f t="shared" si="0"/>
        <v>(근거리)Indian_Sword</v>
      </c>
      <c r="D7" s="40">
        <v>0</v>
      </c>
      <c r="E7" s="40">
        <v>50</v>
      </c>
      <c r="F7" s="40">
        <v>1</v>
      </c>
      <c r="G7" s="40">
        <v>1</v>
      </c>
      <c r="H7" s="40">
        <v>1</v>
      </c>
      <c r="I7" s="40">
        <v>1</v>
      </c>
      <c r="J7" s="40" t="str">
        <f t="shared" si="1"/>
        <v>name_1004</v>
      </c>
      <c r="K7" s="40" t="str">
        <f t="shared" si="2"/>
        <v>unit_icon_1004</v>
      </c>
      <c r="L7" s="52" t="str">
        <f t="shared" si="3"/>
        <v>Unit/Enemy/Chapter_1/1004_Indian_Sword.prefab</v>
      </c>
      <c r="M7" s="38" t="s">
        <v>238</v>
      </c>
    </row>
    <row r="8" spans="1:13">
      <c r="A8" s="40">
        <v>1005</v>
      </c>
      <c r="B8" s="40" t="s">
        <v>151</v>
      </c>
      <c r="C8" s="41" t="str">
        <f t="shared" si="0"/>
        <v>(근거리)Indian_Mask</v>
      </c>
      <c r="D8" s="40">
        <v>0</v>
      </c>
      <c r="E8" s="40">
        <v>50</v>
      </c>
      <c r="F8" s="40">
        <v>1</v>
      </c>
      <c r="G8" s="40">
        <v>1</v>
      </c>
      <c r="H8" s="40">
        <v>1</v>
      </c>
      <c r="I8" s="40">
        <v>1</v>
      </c>
      <c r="J8" s="40" t="str">
        <f t="shared" si="1"/>
        <v>name_1005</v>
      </c>
      <c r="K8" s="40" t="str">
        <f t="shared" si="2"/>
        <v>unit_icon_1005</v>
      </c>
      <c r="L8" s="52" t="str">
        <f t="shared" si="3"/>
        <v>Unit/Enemy/Chapter_1/1005_Indian_Mask.prefab</v>
      </c>
      <c r="M8" s="38" t="s">
        <v>238</v>
      </c>
    </row>
    <row r="9" spans="1:13">
      <c r="A9" s="40">
        <v>1006</v>
      </c>
      <c r="B9" s="40" t="s">
        <v>152</v>
      </c>
      <c r="C9" s="41" t="str">
        <f t="shared" si="0"/>
        <v>(근거리)Indian_Bear</v>
      </c>
      <c r="D9" s="40">
        <v>0</v>
      </c>
      <c r="E9" s="40">
        <v>50</v>
      </c>
      <c r="F9" s="40">
        <v>1</v>
      </c>
      <c r="G9" s="40">
        <v>1</v>
      </c>
      <c r="H9" s="40">
        <v>1</v>
      </c>
      <c r="I9" s="40">
        <v>1</v>
      </c>
      <c r="J9" s="40" t="str">
        <f t="shared" si="1"/>
        <v>name_1006</v>
      </c>
      <c r="K9" s="40" t="str">
        <f t="shared" si="2"/>
        <v>unit_icon_1006</v>
      </c>
      <c r="L9" s="52" t="str">
        <f t="shared" si="3"/>
        <v>Unit/Enemy/Chapter_1/1006_Indian_Bear.prefab</v>
      </c>
      <c r="M9" s="38" t="s">
        <v>238</v>
      </c>
    </row>
    <row r="10" spans="1:13">
      <c r="A10" s="40">
        <v>1007</v>
      </c>
      <c r="B10" s="40" t="s">
        <v>153</v>
      </c>
      <c r="C10" s="41" t="str">
        <f t="shared" si="0"/>
        <v>(근거리)Bear</v>
      </c>
      <c r="D10" s="40">
        <v>0</v>
      </c>
      <c r="E10" s="40">
        <v>50</v>
      </c>
      <c r="F10" s="40">
        <v>1</v>
      </c>
      <c r="G10" s="40">
        <v>1</v>
      </c>
      <c r="H10" s="40">
        <v>1</v>
      </c>
      <c r="I10" s="40">
        <v>1</v>
      </c>
      <c r="J10" s="40" t="str">
        <f t="shared" si="1"/>
        <v>name_1007</v>
      </c>
      <c r="K10" s="40" t="str">
        <f t="shared" si="2"/>
        <v>unit_icon_1007</v>
      </c>
      <c r="L10" s="52" t="str">
        <f t="shared" si="3"/>
        <v>Unit/Enemy/Chapter_1/1007_Bear.prefab</v>
      </c>
      <c r="M10" s="38" t="s">
        <v>238</v>
      </c>
    </row>
    <row r="11" spans="1:13">
      <c r="A11" s="40">
        <v>1008</v>
      </c>
      <c r="B11" s="40" t="s">
        <v>154</v>
      </c>
      <c r="C11" s="41" t="str">
        <f t="shared" si="0"/>
        <v>(근거리)Indian_Master</v>
      </c>
      <c r="D11" s="40">
        <v>0</v>
      </c>
      <c r="E11" s="40">
        <v>50</v>
      </c>
      <c r="F11" s="40">
        <v>1</v>
      </c>
      <c r="G11" s="40">
        <v>1</v>
      </c>
      <c r="H11" s="40">
        <v>1</v>
      </c>
      <c r="I11" s="40">
        <v>1</v>
      </c>
      <c r="J11" s="40" t="str">
        <f t="shared" si="1"/>
        <v>name_1008</v>
      </c>
      <c r="K11" s="40" t="str">
        <f t="shared" si="2"/>
        <v>unit_icon_1008</v>
      </c>
      <c r="L11" s="52" t="str">
        <f t="shared" si="3"/>
        <v>Unit/Enemy/Chapter_1/1008_Indian_Master.prefab</v>
      </c>
      <c r="M11" s="38" t="s">
        <v>238</v>
      </c>
    </row>
    <row r="12" spans="1:13">
      <c r="A12" s="40">
        <v>1009</v>
      </c>
      <c r="B12" s="40" t="s">
        <v>155</v>
      </c>
      <c r="C12" s="41" t="str">
        <f t="shared" si="0"/>
        <v>(근거리)Corgi</v>
      </c>
      <c r="D12" s="40">
        <v>0</v>
      </c>
      <c r="E12" s="40">
        <v>50</v>
      </c>
      <c r="F12" s="40">
        <v>1</v>
      </c>
      <c r="G12" s="40">
        <v>1</v>
      </c>
      <c r="H12" s="40">
        <v>1</v>
      </c>
      <c r="I12" s="40">
        <v>1</v>
      </c>
      <c r="J12" s="40" t="str">
        <f t="shared" si="1"/>
        <v>name_1009</v>
      </c>
      <c r="K12" s="40" t="str">
        <f t="shared" si="2"/>
        <v>unit_icon_1009</v>
      </c>
      <c r="L12" s="52" t="str">
        <f t="shared" si="3"/>
        <v>Unit/Enemy/Chapter_1/1009_Corgi.prefab</v>
      </c>
      <c r="M12" s="38" t="s">
        <v>238</v>
      </c>
    </row>
    <row r="13" spans="1:13">
      <c r="A13" s="40">
        <v>1010</v>
      </c>
      <c r="B13" s="40" t="s">
        <v>196</v>
      </c>
      <c r="C13" s="41" t="str">
        <f t="shared" si="0"/>
        <v>(근거리)Indian_Horse_Sword</v>
      </c>
      <c r="D13" s="40">
        <v>0</v>
      </c>
      <c r="E13" s="40">
        <v>50</v>
      </c>
      <c r="F13" s="40">
        <v>1</v>
      </c>
      <c r="G13" s="40">
        <v>1</v>
      </c>
      <c r="H13" s="40">
        <v>1</v>
      </c>
      <c r="I13" s="40">
        <v>1</v>
      </c>
      <c r="J13" s="40" t="str">
        <f t="shared" ref="J13:J19" si="4">"name_"&amp;A13</f>
        <v>name_1010</v>
      </c>
      <c r="K13" s="40" t="str">
        <f t="shared" ref="K13:K19" si="5">"unit_icon_"&amp;A13</f>
        <v>unit_icon_1010</v>
      </c>
      <c r="L13" s="52" t="str">
        <f t="shared" si="3"/>
        <v>Unit/Enemy/Chapter_1/1010_Indian_Horse_Sword.prefab</v>
      </c>
      <c r="M13" s="38" t="s">
        <v>238</v>
      </c>
    </row>
    <row r="14" spans="1:13">
      <c r="A14" s="40">
        <v>1011</v>
      </c>
      <c r="B14" s="40" t="s">
        <v>197</v>
      </c>
      <c r="C14" s="41" t="str">
        <f t="shared" si="0"/>
        <v>(근거리)Indian_Horse_Spear</v>
      </c>
      <c r="D14" s="40">
        <v>0</v>
      </c>
      <c r="E14" s="40">
        <v>50</v>
      </c>
      <c r="F14" s="40">
        <v>1</v>
      </c>
      <c r="G14" s="40">
        <v>1</v>
      </c>
      <c r="H14" s="40">
        <v>1</v>
      </c>
      <c r="I14" s="40">
        <v>1</v>
      </c>
      <c r="J14" s="40" t="str">
        <f t="shared" si="4"/>
        <v>name_1011</v>
      </c>
      <c r="K14" s="40" t="str">
        <f t="shared" si="5"/>
        <v>unit_icon_1011</v>
      </c>
      <c r="L14" s="52" t="str">
        <f t="shared" si="3"/>
        <v>Unit/Enemy/Chapter_1/1011_Indian_Horse_Spear.prefab</v>
      </c>
      <c r="M14" s="38" t="s">
        <v>238</v>
      </c>
    </row>
    <row r="15" spans="1:13">
      <c r="A15" s="40">
        <v>1012</v>
      </c>
      <c r="B15" s="40" t="s">
        <v>198</v>
      </c>
      <c r="C15" s="41" t="str">
        <f t="shared" si="0"/>
        <v>(원거리)Indian_Horse_Archer</v>
      </c>
      <c r="D15" s="40">
        <v>1</v>
      </c>
      <c r="E15" s="40">
        <v>50</v>
      </c>
      <c r="F15" s="40">
        <v>1</v>
      </c>
      <c r="G15" s="40">
        <v>1</v>
      </c>
      <c r="H15" s="40">
        <v>1</v>
      </c>
      <c r="I15" s="40">
        <v>1</v>
      </c>
      <c r="J15" s="40" t="str">
        <f t="shared" si="4"/>
        <v>name_1012</v>
      </c>
      <c r="K15" s="40" t="str">
        <f t="shared" si="5"/>
        <v>unit_icon_1012</v>
      </c>
      <c r="L15" s="52" t="str">
        <f t="shared" si="3"/>
        <v>Unit/Enemy/Chapter_1/1012_Indian_Horse_Archer.prefab</v>
      </c>
      <c r="M15" s="38" t="s">
        <v>238</v>
      </c>
    </row>
    <row r="16" spans="1:13">
      <c r="A16" s="40">
        <v>1013</v>
      </c>
      <c r="B16" s="40" t="s">
        <v>199</v>
      </c>
      <c r="C16" s="41" t="str">
        <f t="shared" si="0"/>
        <v>(원거리)Chicken_Black</v>
      </c>
      <c r="D16" s="40">
        <v>1</v>
      </c>
      <c r="E16" s="40">
        <v>50</v>
      </c>
      <c r="F16" s="40">
        <v>1</v>
      </c>
      <c r="G16" s="40">
        <v>1</v>
      </c>
      <c r="H16" s="40">
        <v>1</v>
      </c>
      <c r="I16" s="40">
        <v>1</v>
      </c>
      <c r="J16" s="40" t="str">
        <f t="shared" si="4"/>
        <v>name_1013</v>
      </c>
      <c r="K16" s="40" t="str">
        <f t="shared" si="5"/>
        <v>unit_icon_1013</v>
      </c>
      <c r="L16" s="52" t="str">
        <f t="shared" si="3"/>
        <v>Unit/Enemy/Chapter_1/1013_Chicken_Black.prefab</v>
      </c>
      <c r="M16" s="38" t="s">
        <v>238</v>
      </c>
    </row>
    <row r="17" spans="1:13">
      <c r="A17" s="40">
        <v>1014</v>
      </c>
      <c r="B17" s="40" t="s">
        <v>200</v>
      </c>
      <c r="C17" s="41" t="str">
        <f t="shared" si="0"/>
        <v>(원거리)Chicken_White</v>
      </c>
      <c r="D17" s="40">
        <v>1</v>
      </c>
      <c r="E17" s="40">
        <v>50</v>
      </c>
      <c r="F17" s="40">
        <v>1</v>
      </c>
      <c r="G17" s="40">
        <v>1</v>
      </c>
      <c r="H17" s="40">
        <v>1</v>
      </c>
      <c r="I17" s="40">
        <v>1</v>
      </c>
      <c r="J17" s="40" t="str">
        <f t="shared" si="4"/>
        <v>name_1014</v>
      </c>
      <c r="K17" s="40" t="str">
        <f t="shared" si="5"/>
        <v>unit_icon_1014</v>
      </c>
      <c r="L17" s="52" t="str">
        <f t="shared" si="3"/>
        <v>Unit/Enemy/Chapter_1/1014_Chicken_White.prefab</v>
      </c>
      <c r="M17" s="38" t="s">
        <v>238</v>
      </c>
    </row>
    <row r="18" spans="1:13">
      <c r="A18" s="40">
        <v>1015</v>
      </c>
      <c r="B18" s="40" t="s">
        <v>201</v>
      </c>
      <c r="C18" s="41" t="str">
        <f t="shared" si="0"/>
        <v>(근거리)Indian_Elephant</v>
      </c>
      <c r="D18" s="40">
        <v>0</v>
      </c>
      <c r="E18" s="40">
        <v>50</v>
      </c>
      <c r="F18" s="40">
        <v>1</v>
      </c>
      <c r="G18" s="40">
        <v>1</v>
      </c>
      <c r="H18" s="40">
        <v>1</v>
      </c>
      <c r="I18" s="40">
        <v>1</v>
      </c>
      <c r="J18" s="40" t="str">
        <f t="shared" si="4"/>
        <v>name_1015</v>
      </c>
      <c r="K18" s="40" t="str">
        <f t="shared" si="5"/>
        <v>unit_icon_1015</v>
      </c>
      <c r="L18" s="52" t="str">
        <f t="shared" si="3"/>
        <v>Unit/Enemy/Chapter_1/1015_Indian_Elephant.prefab</v>
      </c>
      <c r="M18" s="38" t="s">
        <v>238</v>
      </c>
    </row>
    <row r="19" spans="1:13">
      <c r="A19" s="40">
        <v>1016</v>
      </c>
      <c r="B19" s="40" t="s">
        <v>202</v>
      </c>
      <c r="C19" s="41" t="str">
        <f t="shared" si="0"/>
        <v>(원거리)Indian_Egg</v>
      </c>
      <c r="D19" s="40">
        <v>1</v>
      </c>
      <c r="E19" s="40">
        <v>50</v>
      </c>
      <c r="F19" s="40">
        <v>1</v>
      </c>
      <c r="G19" s="40">
        <v>1</v>
      </c>
      <c r="H19" s="40">
        <v>1</v>
      </c>
      <c r="I19" s="40">
        <v>1</v>
      </c>
      <c r="J19" s="40" t="str">
        <f t="shared" si="4"/>
        <v>name_1016</v>
      </c>
      <c r="K19" s="40" t="str">
        <f t="shared" si="5"/>
        <v>unit_icon_1016</v>
      </c>
      <c r="L19" s="52" t="str">
        <f t="shared" si="3"/>
        <v>Unit/Enemy/Chapter_1/1016_Indian_Egg.prefab</v>
      </c>
      <c r="M19" s="38" t="s">
        <v>238</v>
      </c>
    </row>
    <row r="20" spans="1:13">
      <c r="A20" s="40">
        <v>1051</v>
      </c>
      <c r="B20" s="40" t="s">
        <v>247</v>
      </c>
      <c r="C20" s="41" t="str">
        <f t="shared" si="0"/>
        <v>(원거리)Indian_Archer_2</v>
      </c>
      <c r="D20" s="40">
        <v>1</v>
      </c>
      <c r="E20" s="40">
        <v>50</v>
      </c>
      <c r="F20" s="40">
        <v>1</v>
      </c>
      <c r="G20" s="40">
        <v>1</v>
      </c>
      <c r="H20" s="40">
        <v>1</v>
      </c>
      <c r="I20" s="40">
        <v>1</v>
      </c>
      <c r="J20" s="40" t="str">
        <f t="shared" ref="J20:J35" si="6">"name_"&amp;A20</f>
        <v>name_1051</v>
      </c>
      <c r="K20" s="40" t="str">
        <f t="shared" ref="K20:K35" si="7">"unit_icon_"&amp;A20</f>
        <v>unit_icon_1051</v>
      </c>
      <c r="L20" s="52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8" t="s">
        <v>238</v>
      </c>
    </row>
    <row r="21" spans="1:13">
      <c r="A21" s="40">
        <v>1052</v>
      </c>
      <c r="B21" s="40" t="s">
        <v>248</v>
      </c>
      <c r="C21" s="41" t="str">
        <f t="shared" si="0"/>
        <v>(근거리)Indian_Shield_2</v>
      </c>
      <c r="D21" s="40">
        <v>0</v>
      </c>
      <c r="E21" s="40">
        <v>50</v>
      </c>
      <c r="F21" s="40">
        <v>1</v>
      </c>
      <c r="G21" s="40">
        <v>1</v>
      </c>
      <c r="H21" s="40">
        <v>1</v>
      </c>
      <c r="I21" s="40">
        <v>1</v>
      </c>
      <c r="J21" s="40" t="str">
        <f t="shared" si="6"/>
        <v>name_1052</v>
      </c>
      <c r="K21" s="40" t="str">
        <f t="shared" si="7"/>
        <v>unit_icon_1052</v>
      </c>
      <c r="L21" s="52" t="str">
        <f t="shared" si="8"/>
        <v>Unit/Enemy/Chapter_1/1052_Indian_Shield_2.prefab</v>
      </c>
      <c r="M21" s="38" t="s">
        <v>238</v>
      </c>
    </row>
    <row r="22" spans="1:13">
      <c r="A22" s="40">
        <v>1053</v>
      </c>
      <c r="B22" s="40" t="s">
        <v>249</v>
      </c>
      <c r="C22" s="41" t="str">
        <f t="shared" si="0"/>
        <v>(근거리)Indian_Spear_2</v>
      </c>
      <c r="D22" s="40">
        <v>0</v>
      </c>
      <c r="E22" s="40">
        <v>50</v>
      </c>
      <c r="F22" s="40">
        <v>1</v>
      </c>
      <c r="G22" s="40">
        <v>1</v>
      </c>
      <c r="H22" s="40">
        <v>1</v>
      </c>
      <c r="I22" s="40">
        <v>1</v>
      </c>
      <c r="J22" s="40" t="str">
        <f t="shared" si="6"/>
        <v>name_1053</v>
      </c>
      <c r="K22" s="40" t="str">
        <f t="shared" si="7"/>
        <v>unit_icon_1053</v>
      </c>
      <c r="L22" s="52" t="str">
        <f t="shared" si="8"/>
        <v>Unit/Enemy/Chapter_1/1053_Indian_Spear_2.prefab</v>
      </c>
      <c r="M22" s="38" t="s">
        <v>238</v>
      </c>
    </row>
    <row r="23" spans="1:13">
      <c r="A23" s="40">
        <v>1054</v>
      </c>
      <c r="B23" s="40" t="s">
        <v>250</v>
      </c>
      <c r="C23" s="41" t="str">
        <f t="shared" si="0"/>
        <v>(근거리)Indian_Sword_2</v>
      </c>
      <c r="D23" s="40">
        <v>0</v>
      </c>
      <c r="E23" s="40">
        <v>50</v>
      </c>
      <c r="F23" s="40">
        <v>1</v>
      </c>
      <c r="G23" s="40">
        <v>1</v>
      </c>
      <c r="H23" s="40">
        <v>1</v>
      </c>
      <c r="I23" s="40">
        <v>1</v>
      </c>
      <c r="J23" s="40" t="str">
        <f t="shared" si="6"/>
        <v>name_1054</v>
      </c>
      <c r="K23" s="40" t="str">
        <f t="shared" si="7"/>
        <v>unit_icon_1054</v>
      </c>
      <c r="L23" s="52" t="str">
        <f t="shared" si="8"/>
        <v>Unit/Enemy/Chapter_1/1054_Indian_Sword_2.prefab</v>
      </c>
      <c r="M23" s="38" t="s">
        <v>238</v>
      </c>
    </row>
    <row r="24" spans="1:13">
      <c r="A24" s="40">
        <v>1055</v>
      </c>
      <c r="B24" s="40" t="s">
        <v>251</v>
      </c>
      <c r="C24" s="41" t="str">
        <f t="shared" si="0"/>
        <v>(근거리)Indian_Mask_2</v>
      </c>
      <c r="D24" s="40">
        <v>0</v>
      </c>
      <c r="E24" s="40">
        <v>50</v>
      </c>
      <c r="F24" s="40">
        <v>1</v>
      </c>
      <c r="G24" s="40">
        <v>1</v>
      </c>
      <c r="H24" s="40">
        <v>1</v>
      </c>
      <c r="I24" s="40">
        <v>1</v>
      </c>
      <c r="J24" s="40" t="str">
        <f t="shared" si="6"/>
        <v>name_1055</v>
      </c>
      <c r="K24" s="40" t="str">
        <f t="shared" si="7"/>
        <v>unit_icon_1055</v>
      </c>
      <c r="L24" s="52" t="str">
        <f t="shared" si="8"/>
        <v>Unit/Enemy/Chapter_1/1055_Indian_Mask_2.prefab</v>
      </c>
      <c r="M24" s="38" t="s">
        <v>238</v>
      </c>
    </row>
    <row r="25" spans="1:13">
      <c r="A25" s="40">
        <v>1056</v>
      </c>
      <c r="B25" s="40" t="s">
        <v>252</v>
      </c>
      <c r="C25" s="41" t="str">
        <f t="shared" si="0"/>
        <v>(근거리)Indian_Bear_2</v>
      </c>
      <c r="D25" s="40">
        <v>0</v>
      </c>
      <c r="E25" s="40">
        <v>50</v>
      </c>
      <c r="F25" s="40">
        <v>1</v>
      </c>
      <c r="G25" s="40">
        <v>1</v>
      </c>
      <c r="H25" s="40">
        <v>1</v>
      </c>
      <c r="I25" s="40">
        <v>1</v>
      </c>
      <c r="J25" s="40" t="str">
        <f t="shared" si="6"/>
        <v>name_1056</v>
      </c>
      <c r="K25" s="40" t="str">
        <f t="shared" si="7"/>
        <v>unit_icon_1056</v>
      </c>
      <c r="L25" s="52" t="str">
        <f t="shared" si="8"/>
        <v>Unit/Enemy/Chapter_1/1056_Indian_Bear_2.prefab</v>
      </c>
      <c r="M25" s="38" t="s">
        <v>238</v>
      </c>
    </row>
    <row r="26" spans="1:13">
      <c r="A26" s="40">
        <v>1057</v>
      </c>
      <c r="B26" s="40" t="s">
        <v>253</v>
      </c>
      <c r="C26" s="41" t="str">
        <f t="shared" si="0"/>
        <v>(근거리)Bear_2</v>
      </c>
      <c r="D26" s="40">
        <v>0</v>
      </c>
      <c r="E26" s="40">
        <v>50</v>
      </c>
      <c r="F26" s="40">
        <v>1</v>
      </c>
      <c r="G26" s="40">
        <v>1</v>
      </c>
      <c r="H26" s="40">
        <v>1</v>
      </c>
      <c r="I26" s="40">
        <v>1</v>
      </c>
      <c r="J26" s="40" t="str">
        <f t="shared" si="6"/>
        <v>name_1057</v>
      </c>
      <c r="K26" s="40" t="str">
        <f t="shared" si="7"/>
        <v>unit_icon_1057</v>
      </c>
      <c r="L26" s="52" t="str">
        <f t="shared" si="8"/>
        <v>Unit/Enemy/Chapter_1/1057_Bear_2.prefab</v>
      </c>
      <c r="M26" s="38" t="s">
        <v>238</v>
      </c>
    </row>
    <row r="27" spans="1:13">
      <c r="A27" s="40">
        <v>1058</v>
      </c>
      <c r="B27" s="40" t="s">
        <v>254</v>
      </c>
      <c r="C27" s="41" t="str">
        <f t="shared" si="0"/>
        <v>(근거리)Indian_Master_2</v>
      </c>
      <c r="D27" s="40">
        <v>0</v>
      </c>
      <c r="E27" s="40">
        <v>50</v>
      </c>
      <c r="F27" s="40">
        <v>1</v>
      </c>
      <c r="G27" s="40">
        <v>1</v>
      </c>
      <c r="H27" s="40">
        <v>1</v>
      </c>
      <c r="I27" s="40">
        <v>1</v>
      </c>
      <c r="J27" s="40" t="str">
        <f t="shared" si="6"/>
        <v>name_1058</v>
      </c>
      <c r="K27" s="40" t="str">
        <f t="shared" si="7"/>
        <v>unit_icon_1058</v>
      </c>
      <c r="L27" s="52" t="str">
        <f t="shared" si="8"/>
        <v>Unit/Enemy/Chapter_1/1058_Indian_Master_2.prefab</v>
      </c>
      <c r="M27" s="38" t="s">
        <v>238</v>
      </c>
    </row>
    <row r="28" spans="1:13">
      <c r="A28" s="40">
        <v>1059</v>
      </c>
      <c r="B28" s="40" t="s">
        <v>255</v>
      </c>
      <c r="C28" s="41" t="str">
        <f t="shared" si="0"/>
        <v>(근거리)Corgi_2</v>
      </c>
      <c r="D28" s="40">
        <v>0</v>
      </c>
      <c r="E28" s="40">
        <v>50</v>
      </c>
      <c r="F28" s="40">
        <v>1</v>
      </c>
      <c r="G28" s="40">
        <v>1</v>
      </c>
      <c r="H28" s="40">
        <v>1</v>
      </c>
      <c r="I28" s="40">
        <v>1</v>
      </c>
      <c r="J28" s="40" t="str">
        <f t="shared" si="6"/>
        <v>name_1059</v>
      </c>
      <c r="K28" s="40" t="str">
        <f t="shared" si="7"/>
        <v>unit_icon_1059</v>
      </c>
      <c r="L28" s="52" t="str">
        <f t="shared" si="8"/>
        <v>Unit/Enemy/Chapter_1/1059_Corgi_2.prefab</v>
      </c>
      <c r="M28" s="38" t="s">
        <v>238</v>
      </c>
    </row>
    <row r="29" spans="1:13">
      <c r="A29" s="40">
        <v>1060</v>
      </c>
      <c r="B29" s="40" t="s">
        <v>256</v>
      </c>
      <c r="C29" s="41" t="str">
        <f t="shared" si="0"/>
        <v>(근거리)Indian_Horse_Sword_2</v>
      </c>
      <c r="D29" s="40">
        <v>0</v>
      </c>
      <c r="E29" s="40">
        <v>50</v>
      </c>
      <c r="F29" s="40">
        <v>1</v>
      </c>
      <c r="G29" s="40">
        <v>1</v>
      </c>
      <c r="H29" s="40">
        <v>1</v>
      </c>
      <c r="I29" s="40">
        <v>1</v>
      </c>
      <c r="J29" s="40" t="str">
        <f t="shared" si="6"/>
        <v>name_1060</v>
      </c>
      <c r="K29" s="40" t="str">
        <f t="shared" si="7"/>
        <v>unit_icon_1060</v>
      </c>
      <c r="L29" s="52" t="str">
        <f t="shared" si="8"/>
        <v>Unit/Enemy/Chapter_1/1060_Indian_Horse_Sword_2.prefab</v>
      </c>
      <c r="M29" s="38" t="s">
        <v>238</v>
      </c>
    </row>
    <row r="30" spans="1:13">
      <c r="A30" s="40">
        <v>1061</v>
      </c>
      <c r="B30" s="40" t="s">
        <v>257</v>
      </c>
      <c r="C30" s="41" t="str">
        <f t="shared" si="0"/>
        <v>(근거리)Indian_Horse_Spear_2</v>
      </c>
      <c r="D30" s="40">
        <v>0</v>
      </c>
      <c r="E30" s="40">
        <v>50</v>
      </c>
      <c r="F30" s="40">
        <v>1</v>
      </c>
      <c r="G30" s="40">
        <v>1</v>
      </c>
      <c r="H30" s="40">
        <v>1</v>
      </c>
      <c r="I30" s="40">
        <v>1</v>
      </c>
      <c r="J30" s="40" t="str">
        <f t="shared" si="6"/>
        <v>name_1061</v>
      </c>
      <c r="K30" s="40" t="str">
        <f t="shared" si="7"/>
        <v>unit_icon_1061</v>
      </c>
      <c r="L30" s="52" t="str">
        <f t="shared" si="8"/>
        <v>Unit/Enemy/Chapter_1/1061_Indian_Horse_Spear_2.prefab</v>
      </c>
      <c r="M30" s="38" t="s">
        <v>238</v>
      </c>
    </row>
    <row r="31" spans="1:13">
      <c r="A31" s="40">
        <v>1062</v>
      </c>
      <c r="B31" s="40" t="s">
        <v>258</v>
      </c>
      <c r="C31" s="41" t="str">
        <f t="shared" si="0"/>
        <v>(원거리)Indian_Horse_Archer_2</v>
      </c>
      <c r="D31" s="40">
        <v>1</v>
      </c>
      <c r="E31" s="40">
        <v>50</v>
      </c>
      <c r="F31" s="40">
        <v>1</v>
      </c>
      <c r="G31" s="40">
        <v>1</v>
      </c>
      <c r="H31" s="40">
        <v>1</v>
      </c>
      <c r="I31" s="40">
        <v>1</v>
      </c>
      <c r="J31" s="40" t="str">
        <f t="shared" si="6"/>
        <v>name_1062</v>
      </c>
      <c r="K31" s="40" t="str">
        <f t="shared" si="7"/>
        <v>unit_icon_1062</v>
      </c>
      <c r="L31" s="52" t="str">
        <f t="shared" si="8"/>
        <v>Unit/Enemy/Chapter_1/1062_Indian_Horse_Archer_2.prefab</v>
      </c>
      <c r="M31" s="38" t="s">
        <v>238</v>
      </c>
    </row>
    <row r="32" spans="1:13">
      <c r="A32" s="40">
        <v>1063</v>
      </c>
      <c r="B32" s="40" t="s">
        <v>259</v>
      </c>
      <c r="C32" s="41" t="str">
        <f t="shared" si="0"/>
        <v>(원거리)Chicken_Black_2</v>
      </c>
      <c r="D32" s="40">
        <v>1</v>
      </c>
      <c r="E32" s="40">
        <v>50</v>
      </c>
      <c r="F32" s="40">
        <v>1</v>
      </c>
      <c r="G32" s="40">
        <v>1</v>
      </c>
      <c r="H32" s="40">
        <v>1</v>
      </c>
      <c r="I32" s="40">
        <v>1</v>
      </c>
      <c r="J32" s="40" t="str">
        <f t="shared" si="6"/>
        <v>name_1063</v>
      </c>
      <c r="K32" s="40" t="str">
        <f t="shared" si="7"/>
        <v>unit_icon_1063</v>
      </c>
      <c r="L32" s="52" t="str">
        <f t="shared" si="8"/>
        <v>Unit/Enemy/Chapter_1/1063_Chicken_Black_2.prefab</v>
      </c>
      <c r="M32" s="38" t="s">
        <v>238</v>
      </c>
    </row>
    <row r="33" spans="1:13">
      <c r="A33" s="40">
        <v>1064</v>
      </c>
      <c r="B33" s="40" t="s">
        <v>260</v>
      </c>
      <c r="C33" s="41" t="str">
        <f t="shared" si="0"/>
        <v>(원거리)Chicken_White_2</v>
      </c>
      <c r="D33" s="40">
        <v>1</v>
      </c>
      <c r="E33" s="40">
        <v>50</v>
      </c>
      <c r="F33" s="40">
        <v>1</v>
      </c>
      <c r="G33" s="40">
        <v>1</v>
      </c>
      <c r="H33" s="40">
        <v>1</v>
      </c>
      <c r="I33" s="40">
        <v>1</v>
      </c>
      <c r="J33" s="40" t="str">
        <f t="shared" si="6"/>
        <v>name_1064</v>
      </c>
      <c r="K33" s="40" t="str">
        <f t="shared" si="7"/>
        <v>unit_icon_1064</v>
      </c>
      <c r="L33" s="52" t="str">
        <f t="shared" si="8"/>
        <v>Unit/Enemy/Chapter_1/1064_Chicken_White_2.prefab</v>
      </c>
      <c r="M33" s="38" t="s">
        <v>238</v>
      </c>
    </row>
    <row r="34" spans="1:13">
      <c r="A34" s="40">
        <v>1065</v>
      </c>
      <c r="B34" s="40" t="s">
        <v>261</v>
      </c>
      <c r="C34" s="41" t="str">
        <f t="shared" si="0"/>
        <v>(근거리)Indian_Elephant_2</v>
      </c>
      <c r="D34" s="40">
        <v>0</v>
      </c>
      <c r="E34" s="40">
        <v>50</v>
      </c>
      <c r="F34" s="40">
        <v>1</v>
      </c>
      <c r="G34" s="40">
        <v>1</v>
      </c>
      <c r="H34" s="40">
        <v>1</v>
      </c>
      <c r="I34" s="40">
        <v>1</v>
      </c>
      <c r="J34" s="40" t="str">
        <f t="shared" si="6"/>
        <v>name_1065</v>
      </c>
      <c r="K34" s="40" t="str">
        <f t="shared" si="7"/>
        <v>unit_icon_1065</v>
      </c>
      <c r="L34" s="52" t="str">
        <f t="shared" si="8"/>
        <v>Unit/Enemy/Chapter_1/1065_Indian_Elephant_2.prefab</v>
      </c>
      <c r="M34" s="38" t="s">
        <v>238</v>
      </c>
    </row>
    <row r="35" spans="1:13">
      <c r="A35" s="40">
        <v>1066</v>
      </c>
      <c r="B35" s="40" t="s">
        <v>262</v>
      </c>
      <c r="C35" s="41" t="str">
        <f t="shared" si="0"/>
        <v>(원거리)Indian_Egg_2</v>
      </c>
      <c r="D35" s="40">
        <v>1</v>
      </c>
      <c r="E35" s="40">
        <v>50</v>
      </c>
      <c r="F35" s="40">
        <v>1</v>
      </c>
      <c r="G35" s="40">
        <v>1</v>
      </c>
      <c r="H35" s="40">
        <v>1</v>
      </c>
      <c r="I35" s="40">
        <v>1</v>
      </c>
      <c r="J35" s="40" t="str">
        <f t="shared" si="6"/>
        <v>name_1066</v>
      </c>
      <c r="K35" s="40" t="str">
        <f t="shared" si="7"/>
        <v>unit_icon_1066</v>
      </c>
      <c r="L35" s="52" t="str">
        <f t="shared" si="8"/>
        <v>Unit/Enemy/Chapter_1/1066_Indian_Egg_2.prefab</v>
      </c>
      <c r="M35" s="38" t="s">
        <v>238</v>
      </c>
    </row>
    <row r="36" spans="1:13">
      <c r="A36" s="40">
        <v>2001</v>
      </c>
      <c r="B36" s="40" t="s">
        <v>158</v>
      </c>
      <c r="C36" s="41" t="str">
        <f t="shared" si="0"/>
        <v>(근거리)Slime</v>
      </c>
      <c r="D36" s="40">
        <v>0</v>
      </c>
      <c r="E36" s="40">
        <v>50</v>
      </c>
      <c r="F36" s="40">
        <v>1</v>
      </c>
      <c r="G36" s="40">
        <v>1</v>
      </c>
      <c r="H36" s="40">
        <v>1</v>
      </c>
      <c r="I36" s="40">
        <v>1</v>
      </c>
      <c r="J36" s="40" t="str">
        <f t="shared" si="1"/>
        <v>name_2001</v>
      </c>
      <c r="K36" s="40" t="str">
        <f t="shared" si="2"/>
        <v>unit_icon_2001</v>
      </c>
      <c r="L36" s="52" t="str">
        <f t="shared" si="3"/>
        <v>Unit/Hero/2001_Slime.prefab</v>
      </c>
      <c r="M36" s="38" t="s">
        <v>238</v>
      </c>
    </row>
    <row r="37" spans="1:13">
      <c r="A37" s="40">
        <v>2002</v>
      </c>
      <c r="B37" s="40" t="s">
        <v>159</v>
      </c>
      <c r="C37" s="41" t="str">
        <f t="shared" si="0"/>
        <v>(원거리)Slime_Archer</v>
      </c>
      <c r="D37" s="40">
        <v>1</v>
      </c>
      <c r="E37" s="40">
        <v>50</v>
      </c>
      <c r="F37" s="40">
        <v>1</v>
      </c>
      <c r="G37" s="40">
        <v>1</v>
      </c>
      <c r="H37" s="40">
        <v>1</v>
      </c>
      <c r="I37" s="40">
        <v>1</v>
      </c>
      <c r="J37" s="40" t="str">
        <f t="shared" si="1"/>
        <v>name_2002</v>
      </c>
      <c r="K37" s="40" t="str">
        <f t="shared" si="2"/>
        <v>unit_icon_2002</v>
      </c>
      <c r="L37" s="52" t="str">
        <f t="shared" si="3"/>
        <v>Unit/Hero/2002_Slime_Archer.prefab</v>
      </c>
      <c r="M37" s="38" t="s">
        <v>238</v>
      </c>
    </row>
    <row r="38" spans="1:13">
      <c r="A38" s="40">
        <v>2003</v>
      </c>
      <c r="B38" s="40" t="s">
        <v>165</v>
      </c>
      <c r="C38" s="41" t="str">
        <f t="shared" si="0"/>
        <v>(근거리)Skeleton_Sword</v>
      </c>
      <c r="D38" s="40">
        <v>0</v>
      </c>
      <c r="E38" s="40">
        <v>50</v>
      </c>
      <c r="F38" s="40">
        <v>1</v>
      </c>
      <c r="G38" s="40">
        <v>1</v>
      </c>
      <c r="H38" s="40">
        <v>1</v>
      </c>
      <c r="I38" s="40">
        <v>1</v>
      </c>
      <c r="J38" s="40" t="str">
        <f t="shared" si="1"/>
        <v>name_2003</v>
      </c>
      <c r="K38" s="40" t="str">
        <f t="shared" si="2"/>
        <v>unit_icon_2003</v>
      </c>
      <c r="L38" s="52" t="str">
        <f t="shared" si="3"/>
        <v>Unit/Hero/2003_Skeleton_Sword.prefab</v>
      </c>
      <c r="M38" s="38" t="s">
        <v>238</v>
      </c>
    </row>
    <row r="39" spans="1:13">
      <c r="A39" s="40">
        <v>2004</v>
      </c>
      <c r="B39" s="40" t="s">
        <v>162</v>
      </c>
      <c r="C39" s="41" t="str">
        <f t="shared" si="0"/>
        <v>(원거리)Skeleton_Archer</v>
      </c>
      <c r="D39" s="40">
        <v>1</v>
      </c>
      <c r="E39" s="40">
        <v>50</v>
      </c>
      <c r="F39" s="40">
        <v>1</v>
      </c>
      <c r="G39" s="40">
        <v>1</v>
      </c>
      <c r="H39" s="40">
        <v>1</v>
      </c>
      <c r="I39" s="40">
        <v>1</v>
      </c>
      <c r="J39" s="40" t="str">
        <f t="shared" ref="J39:J46" si="9">"name_"&amp;A39</f>
        <v>name_2004</v>
      </c>
      <c r="K39" s="40" t="str">
        <f t="shared" si="2"/>
        <v>unit_icon_2004</v>
      </c>
      <c r="L39" s="52" t="str">
        <f t="shared" si="3"/>
        <v>Unit/Hero/2004_Skeleton_Archer.prefab</v>
      </c>
      <c r="M39" s="38" t="s">
        <v>238</v>
      </c>
    </row>
    <row r="40" spans="1:13">
      <c r="A40" s="40">
        <v>2005</v>
      </c>
      <c r="B40" s="40" t="s">
        <v>168</v>
      </c>
      <c r="C40" s="41" t="str">
        <f t="shared" si="0"/>
        <v>(원거리)Skeleton_Witch</v>
      </c>
      <c r="D40" s="40">
        <v>1</v>
      </c>
      <c r="E40" s="40">
        <v>50</v>
      </c>
      <c r="F40" s="40">
        <v>1</v>
      </c>
      <c r="G40" s="40">
        <v>1</v>
      </c>
      <c r="H40" s="40">
        <v>1</v>
      </c>
      <c r="I40" s="40">
        <v>1</v>
      </c>
      <c r="J40" s="40" t="str">
        <f t="shared" si="9"/>
        <v>name_2005</v>
      </c>
      <c r="K40" s="40" t="str">
        <f t="shared" si="2"/>
        <v>unit_icon_2005</v>
      </c>
      <c r="L40" s="52" t="str">
        <f t="shared" si="3"/>
        <v>Unit/Hero/2005_Skeleton_Witch.prefab</v>
      </c>
      <c r="M40" s="38" t="s">
        <v>238</v>
      </c>
    </row>
    <row r="41" spans="1:13">
      <c r="A41" s="40">
        <v>2006</v>
      </c>
      <c r="B41" s="40" t="s">
        <v>163</v>
      </c>
      <c r="C41" s="41" t="str">
        <f t="shared" si="0"/>
        <v>(근거리)Zombie_Hand</v>
      </c>
      <c r="D41" s="40">
        <v>0</v>
      </c>
      <c r="E41" s="40">
        <v>50</v>
      </c>
      <c r="F41" s="40">
        <v>1</v>
      </c>
      <c r="G41" s="40">
        <v>1</v>
      </c>
      <c r="H41" s="40">
        <v>1</v>
      </c>
      <c r="I41" s="40">
        <v>2</v>
      </c>
      <c r="J41" s="40" t="str">
        <f t="shared" si="9"/>
        <v>name_2006</v>
      </c>
      <c r="K41" s="40" t="str">
        <f t="shared" si="2"/>
        <v>unit_icon_2006</v>
      </c>
      <c r="L41" s="52" t="str">
        <f t="shared" si="3"/>
        <v>Unit/Hero/2006_Zombie_Hand.prefab</v>
      </c>
      <c r="M41" s="38" t="s">
        <v>238</v>
      </c>
    </row>
    <row r="42" spans="1:13">
      <c r="A42" s="40">
        <v>2007</v>
      </c>
      <c r="B42" s="40" t="s">
        <v>164</v>
      </c>
      <c r="C42" s="41" t="str">
        <f t="shared" si="0"/>
        <v>(근거리)Zombie_Shield</v>
      </c>
      <c r="D42" s="40">
        <v>0</v>
      </c>
      <c r="E42" s="40">
        <v>50</v>
      </c>
      <c r="F42" s="40">
        <v>1</v>
      </c>
      <c r="G42" s="40">
        <v>1</v>
      </c>
      <c r="H42" s="40">
        <v>1</v>
      </c>
      <c r="I42" s="40">
        <v>2</v>
      </c>
      <c r="J42" s="40" t="str">
        <f t="shared" si="9"/>
        <v>name_2007</v>
      </c>
      <c r="K42" s="40" t="str">
        <f t="shared" si="2"/>
        <v>unit_icon_2007</v>
      </c>
      <c r="L42" s="52" t="str">
        <f t="shared" si="3"/>
        <v>Unit/Hero/2007_Zombie_Shield.prefab</v>
      </c>
      <c r="M42" s="38" t="s">
        <v>238</v>
      </c>
    </row>
    <row r="43" spans="1:13">
      <c r="A43" s="40">
        <v>2008</v>
      </c>
      <c r="B43" s="40" t="s">
        <v>166</v>
      </c>
      <c r="C43" s="41" t="str">
        <f t="shared" si="0"/>
        <v>(근거리)Zombie_Sword</v>
      </c>
      <c r="D43" s="40">
        <v>0</v>
      </c>
      <c r="E43" s="40">
        <v>50</v>
      </c>
      <c r="F43" s="40">
        <v>1</v>
      </c>
      <c r="G43" s="40">
        <v>1</v>
      </c>
      <c r="H43" s="40">
        <v>1</v>
      </c>
      <c r="I43" s="40">
        <v>2</v>
      </c>
      <c r="J43" s="40" t="str">
        <f t="shared" si="9"/>
        <v>name_2008</v>
      </c>
      <c r="K43" s="40" t="str">
        <f t="shared" si="2"/>
        <v>unit_icon_2008</v>
      </c>
      <c r="L43" s="52" t="str">
        <f t="shared" si="3"/>
        <v>Unit/Hero/2008_Zombie_Sword.prefab</v>
      </c>
      <c r="M43" s="38" t="s">
        <v>238</v>
      </c>
    </row>
    <row r="44" spans="1:13">
      <c r="A44" s="40">
        <v>2009</v>
      </c>
      <c r="B44" s="40" t="s">
        <v>167</v>
      </c>
      <c r="C44" s="41" t="str">
        <f t="shared" si="0"/>
        <v>(원거리)Witch_Fire</v>
      </c>
      <c r="D44" s="40">
        <v>1</v>
      </c>
      <c r="E44" s="40">
        <v>50</v>
      </c>
      <c r="F44" s="40">
        <v>1</v>
      </c>
      <c r="G44" s="40">
        <v>1</v>
      </c>
      <c r="H44" s="40">
        <v>1</v>
      </c>
      <c r="I44" s="40">
        <v>3</v>
      </c>
      <c r="J44" s="40" t="str">
        <f t="shared" si="9"/>
        <v>name_2009</v>
      </c>
      <c r="K44" s="40" t="str">
        <f t="shared" si="2"/>
        <v>unit_icon_2009</v>
      </c>
      <c r="L44" s="52" t="str">
        <f t="shared" si="3"/>
        <v>Unit/Hero/2009_Witch_Fire.prefab</v>
      </c>
      <c r="M44" s="38" t="s">
        <v>238</v>
      </c>
    </row>
    <row r="45" spans="1:13">
      <c r="A45" s="40">
        <v>2010</v>
      </c>
      <c r="B45" s="40" t="s">
        <v>160</v>
      </c>
      <c r="C45" s="41" t="str">
        <f t="shared" si="0"/>
        <v>(원거리)Witch_Thunder</v>
      </c>
      <c r="D45" s="40">
        <v>1</v>
      </c>
      <c r="E45" s="40">
        <v>50</v>
      </c>
      <c r="F45" s="40">
        <v>1</v>
      </c>
      <c r="G45" s="40">
        <v>1</v>
      </c>
      <c r="H45" s="40">
        <v>1</v>
      </c>
      <c r="I45" s="40">
        <v>3</v>
      </c>
      <c r="J45" s="40" t="str">
        <f t="shared" si="9"/>
        <v>name_2010</v>
      </c>
      <c r="K45" s="40" t="str">
        <f t="shared" si="2"/>
        <v>unit_icon_2010</v>
      </c>
      <c r="L45" s="52" t="str">
        <f t="shared" si="3"/>
        <v>Unit/Hero/2010_Witch_Thunder.prefab</v>
      </c>
      <c r="M45" s="38" t="s">
        <v>238</v>
      </c>
    </row>
    <row r="46" spans="1:13">
      <c r="A46" s="40">
        <v>2011</v>
      </c>
      <c r="B46" s="40" t="s">
        <v>174</v>
      </c>
      <c r="C46" s="41" t="str">
        <f t="shared" si="0"/>
        <v>(원거리)Witch_Poison</v>
      </c>
      <c r="D46" s="40">
        <v>1</v>
      </c>
      <c r="E46" s="40">
        <v>50</v>
      </c>
      <c r="F46" s="40">
        <v>1</v>
      </c>
      <c r="G46" s="40">
        <v>1</v>
      </c>
      <c r="H46" s="40">
        <v>1</v>
      </c>
      <c r="I46" s="40">
        <v>3</v>
      </c>
      <c r="J46" s="40" t="str">
        <f t="shared" si="9"/>
        <v>name_2011</v>
      </c>
      <c r="K46" s="40" t="str">
        <f t="shared" si="2"/>
        <v>unit_icon_2011</v>
      </c>
      <c r="L46" s="52" t="str">
        <f t="shared" si="3"/>
        <v>Unit/Hero/2011_Witch_Poison.prefab</v>
      </c>
      <c r="M46" s="38" t="s">
        <v>238</v>
      </c>
    </row>
    <row r="47" spans="1:13">
      <c r="A47" s="40">
        <v>2012</v>
      </c>
      <c r="B47" s="40" t="s">
        <v>203</v>
      </c>
      <c r="C47" s="41" t="str">
        <f t="shared" si="0"/>
        <v>(원거리)Goblin_Stone</v>
      </c>
      <c r="D47" s="40">
        <v>1</v>
      </c>
      <c r="E47" s="40">
        <v>50</v>
      </c>
      <c r="F47" s="40">
        <v>1</v>
      </c>
      <c r="G47" s="40">
        <v>1</v>
      </c>
      <c r="H47" s="40">
        <v>1</v>
      </c>
      <c r="I47" s="40">
        <v>2</v>
      </c>
      <c r="J47" s="40" t="str">
        <f t="shared" ref="J47:J61" si="10">"name_"&amp;A47</f>
        <v>name_2012</v>
      </c>
      <c r="K47" s="40" t="str">
        <f t="shared" ref="K47:K61" si="11">"unit_icon_"&amp;A47</f>
        <v>unit_icon_2012</v>
      </c>
      <c r="L47" s="52" t="str">
        <f t="shared" si="3"/>
        <v>Unit/Hero/2012_Goblin_Stone.prefab</v>
      </c>
      <c r="M47" s="38" t="s">
        <v>238</v>
      </c>
    </row>
    <row r="48" spans="1:13">
      <c r="A48" s="40">
        <v>2013</v>
      </c>
      <c r="B48" s="40" t="s">
        <v>204</v>
      </c>
      <c r="C48" s="41" t="str">
        <f t="shared" si="0"/>
        <v>(근거리)Goblin_Club</v>
      </c>
      <c r="D48" s="40">
        <v>0</v>
      </c>
      <c r="E48" s="40">
        <v>50</v>
      </c>
      <c r="F48" s="40">
        <v>1</v>
      </c>
      <c r="G48" s="40">
        <v>1</v>
      </c>
      <c r="H48" s="40">
        <v>1</v>
      </c>
      <c r="I48" s="40">
        <v>2</v>
      </c>
      <c r="J48" s="40" t="str">
        <f t="shared" si="10"/>
        <v>name_2013</v>
      </c>
      <c r="K48" s="40" t="str">
        <f t="shared" si="11"/>
        <v>unit_icon_2013</v>
      </c>
      <c r="L48" s="52" t="str">
        <f t="shared" si="3"/>
        <v>Unit/Hero/2013_Goblin_Club.prefab</v>
      </c>
      <c r="M48" s="38" t="s">
        <v>238</v>
      </c>
    </row>
    <row r="49" spans="1:13">
      <c r="A49" s="40">
        <v>2014</v>
      </c>
      <c r="B49" s="40" t="s">
        <v>205</v>
      </c>
      <c r="C49" s="41" t="str">
        <f t="shared" si="0"/>
        <v>(근거리)Goblin_Baby</v>
      </c>
      <c r="D49" s="40">
        <v>0</v>
      </c>
      <c r="E49" s="40">
        <v>50</v>
      </c>
      <c r="F49" s="40">
        <v>1</v>
      </c>
      <c r="G49" s="40">
        <v>1</v>
      </c>
      <c r="H49" s="40">
        <v>1</v>
      </c>
      <c r="I49" s="40">
        <v>3</v>
      </c>
      <c r="J49" s="40" t="str">
        <f t="shared" si="10"/>
        <v>name_2014</v>
      </c>
      <c r="K49" s="40" t="str">
        <f t="shared" si="11"/>
        <v>unit_icon_2014</v>
      </c>
      <c r="L49" s="52" t="str">
        <f t="shared" si="3"/>
        <v>Unit/Hero/2014_Goblin_Baby.prefab</v>
      </c>
      <c r="M49" s="38" t="s">
        <v>238</v>
      </c>
    </row>
    <row r="50" spans="1:13">
      <c r="A50" s="40">
        <v>2015</v>
      </c>
      <c r="B50" s="40" t="s">
        <v>206</v>
      </c>
      <c r="C50" s="41" t="str">
        <f t="shared" si="0"/>
        <v>(원거리)Orc_Stone</v>
      </c>
      <c r="D50" s="40">
        <v>1</v>
      </c>
      <c r="E50" s="40">
        <v>50</v>
      </c>
      <c r="F50" s="40">
        <v>1</v>
      </c>
      <c r="G50" s="40">
        <v>1</v>
      </c>
      <c r="H50" s="40">
        <v>1</v>
      </c>
      <c r="I50" s="40">
        <v>3</v>
      </c>
      <c r="J50" s="40" t="str">
        <f t="shared" si="10"/>
        <v>name_2015</v>
      </c>
      <c r="K50" s="40" t="str">
        <f t="shared" si="11"/>
        <v>unit_icon_2015</v>
      </c>
      <c r="L50" s="52" t="str">
        <f t="shared" si="3"/>
        <v>Unit/Hero/2015_Orc_Stone.prefab</v>
      </c>
      <c r="M50" s="38" t="s">
        <v>238</v>
      </c>
    </row>
    <row r="51" spans="1:13">
      <c r="A51" s="40">
        <v>2016</v>
      </c>
      <c r="B51" s="40" t="s">
        <v>207</v>
      </c>
      <c r="C51" s="41" t="str">
        <f t="shared" si="0"/>
        <v>(근거리)Orc_Club</v>
      </c>
      <c r="D51" s="40">
        <v>0</v>
      </c>
      <c r="E51" s="40">
        <v>50</v>
      </c>
      <c r="F51" s="40">
        <v>1</v>
      </c>
      <c r="G51" s="40">
        <v>1</v>
      </c>
      <c r="H51" s="40">
        <v>1</v>
      </c>
      <c r="I51" s="40">
        <v>3</v>
      </c>
      <c r="J51" s="40" t="str">
        <f t="shared" si="10"/>
        <v>name_2016</v>
      </c>
      <c r="K51" s="40" t="str">
        <f t="shared" si="11"/>
        <v>unit_icon_2016</v>
      </c>
      <c r="L51" s="52" t="str">
        <f t="shared" si="3"/>
        <v>Unit/Hero/2016_Orc_Club.prefab</v>
      </c>
      <c r="M51" s="38" t="s">
        <v>238</v>
      </c>
    </row>
    <row r="52" spans="1:13">
      <c r="A52" s="40">
        <v>2017</v>
      </c>
      <c r="B52" s="40" t="s">
        <v>208</v>
      </c>
      <c r="C52" s="41" t="str">
        <f t="shared" si="0"/>
        <v>(근거리)Dragon</v>
      </c>
      <c r="D52" s="40">
        <v>0</v>
      </c>
      <c r="E52" s="40">
        <v>50</v>
      </c>
      <c r="F52" s="40">
        <v>1</v>
      </c>
      <c r="G52" s="40">
        <v>1</v>
      </c>
      <c r="H52" s="40">
        <v>1</v>
      </c>
      <c r="I52" s="40">
        <v>4</v>
      </c>
      <c r="J52" s="40" t="str">
        <f t="shared" si="10"/>
        <v>name_2017</v>
      </c>
      <c r="K52" s="40" t="str">
        <f t="shared" si="11"/>
        <v>unit_icon_2017</v>
      </c>
      <c r="L52" s="52" t="str">
        <f t="shared" si="3"/>
        <v>Unit/Hero/2017_Dragon.prefab</v>
      </c>
      <c r="M52" s="38" t="s">
        <v>238</v>
      </c>
    </row>
    <row r="53" spans="1:13">
      <c r="A53" s="40">
        <v>2018</v>
      </c>
      <c r="B53" s="40" t="s">
        <v>209</v>
      </c>
      <c r="C53" s="38" t="str">
        <f t="shared" si="0"/>
        <v>(원거리)Dragon_Fire</v>
      </c>
      <c r="D53" s="40">
        <v>1</v>
      </c>
      <c r="E53" s="40">
        <v>50</v>
      </c>
      <c r="F53" s="40">
        <v>1</v>
      </c>
      <c r="G53" s="40">
        <v>1</v>
      </c>
      <c r="H53" s="40">
        <v>1</v>
      </c>
      <c r="I53" s="40">
        <v>4</v>
      </c>
      <c r="J53" s="40" t="str">
        <f t="shared" si="10"/>
        <v>name_2018</v>
      </c>
      <c r="K53" s="40" t="str">
        <f t="shared" si="11"/>
        <v>unit_icon_2018</v>
      </c>
      <c r="L53" s="52" t="str">
        <f t="shared" si="3"/>
        <v>Unit/Hero/2018_Dragon_Fire.prefab</v>
      </c>
      <c r="M53" s="38" t="s">
        <v>238</v>
      </c>
    </row>
    <row r="54" spans="1:13">
      <c r="A54" s="40">
        <v>11001</v>
      </c>
      <c r="B54" s="41" t="s">
        <v>230</v>
      </c>
      <c r="C54" s="41" t="str">
        <f t="shared" si="0"/>
        <v>(원거리)Indian_Wagon</v>
      </c>
      <c r="D54" s="40">
        <v>1</v>
      </c>
      <c r="E54" s="40">
        <v>50</v>
      </c>
      <c r="F54" s="40">
        <v>-1</v>
      </c>
      <c r="G54" s="40">
        <v>1</v>
      </c>
      <c r="H54" s="40">
        <v>1</v>
      </c>
      <c r="I54" s="40">
        <v>1</v>
      </c>
      <c r="J54" s="40" t="str">
        <f t="shared" si="10"/>
        <v>name_11001</v>
      </c>
      <c r="K54" s="40" t="str">
        <f t="shared" si="11"/>
        <v>unit_icon_11001</v>
      </c>
      <c r="L54" s="52" t="str">
        <f t="shared" si="3"/>
        <v>Unit/Enemy/Chapter_1_Object/11001_Indian_Wagon.prefab</v>
      </c>
      <c r="M54" s="38" t="s">
        <v>244</v>
      </c>
    </row>
    <row r="55" spans="1:13">
      <c r="A55" s="40">
        <v>11002</v>
      </c>
      <c r="B55" s="41" t="s">
        <v>231</v>
      </c>
      <c r="C55" s="41" t="str">
        <f t="shared" si="0"/>
        <v>(원거리)Indian_Catapult</v>
      </c>
      <c r="D55" s="40">
        <v>1</v>
      </c>
      <c r="E55" s="40">
        <v>50</v>
      </c>
      <c r="F55" s="40">
        <v>-1</v>
      </c>
      <c r="G55" s="40">
        <v>1</v>
      </c>
      <c r="H55" s="40">
        <v>1</v>
      </c>
      <c r="I55" s="40">
        <v>1</v>
      </c>
      <c r="J55" s="40" t="str">
        <f t="shared" si="10"/>
        <v>name_11002</v>
      </c>
      <c r="K55" s="40" t="str">
        <f t="shared" si="11"/>
        <v>unit_icon_11002</v>
      </c>
      <c r="L55" s="52" t="str">
        <f t="shared" si="3"/>
        <v>Unit/Enemy/Chapter_1_Object/11002_Indian_Catapult.prefab</v>
      </c>
      <c r="M55" s="38" t="s">
        <v>241</v>
      </c>
    </row>
    <row r="56" spans="1:13">
      <c r="A56" s="40">
        <v>11003</v>
      </c>
      <c r="B56" s="41" t="s">
        <v>216</v>
      </c>
      <c r="C56" s="41" t="str">
        <f t="shared" si="0"/>
        <v>(원거리)Indian_Wall</v>
      </c>
      <c r="D56" s="40">
        <v>1</v>
      </c>
      <c r="E56" s="40">
        <v>50</v>
      </c>
      <c r="F56" s="40">
        <v>-1</v>
      </c>
      <c r="G56" s="40">
        <v>1</v>
      </c>
      <c r="H56" s="40">
        <v>1</v>
      </c>
      <c r="I56" s="40">
        <v>1</v>
      </c>
      <c r="J56" s="40" t="str">
        <f t="shared" si="10"/>
        <v>name_11003</v>
      </c>
      <c r="K56" s="40" t="str">
        <f t="shared" si="11"/>
        <v>unit_icon_11003</v>
      </c>
      <c r="L56" s="52" t="str">
        <f t="shared" si="3"/>
        <v>Unit/Enemy/Chapter_1_Object/11003_Indian_Wall.prefab</v>
      </c>
      <c r="M56" s="38" t="s">
        <v>241</v>
      </c>
    </row>
    <row r="57" spans="1:13">
      <c r="A57" s="40">
        <v>11004</v>
      </c>
      <c r="B57" s="41" t="s">
        <v>232</v>
      </c>
      <c r="C57" s="41" t="str">
        <f t="shared" si="0"/>
        <v>(원거리)Indian_Watchtower</v>
      </c>
      <c r="D57" s="40">
        <v>1</v>
      </c>
      <c r="E57" s="40">
        <v>50</v>
      </c>
      <c r="F57" s="40">
        <v>-1</v>
      </c>
      <c r="G57" s="40">
        <v>1</v>
      </c>
      <c r="H57" s="40">
        <v>1</v>
      </c>
      <c r="I57" s="40">
        <v>1</v>
      </c>
      <c r="J57" s="40" t="str">
        <f t="shared" si="10"/>
        <v>name_11004</v>
      </c>
      <c r="K57" s="40" t="str">
        <f t="shared" si="11"/>
        <v>unit_icon_11004</v>
      </c>
      <c r="L57" s="52" t="str">
        <f t="shared" si="3"/>
        <v>Unit/Enemy/Chapter_1_Object/11004_Indian_Watchtower.prefab</v>
      </c>
      <c r="M57" s="38" t="s">
        <v>243</v>
      </c>
    </row>
    <row r="58" spans="1:13">
      <c r="A58" s="40">
        <v>11005</v>
      </c>
      <c r="B58" s="41" t="s">
        <v>233</v>
      </c>
      <c r="C58" s="41" t="str">
        <f t="shared" si="0"/>
        <v>(원거리)Indian_Chicken_House</v>
      </c>
      <c r="D58" s="40">
        <v>1</v>
      </c>
      <c r="E58" s="40">
        <v>50</v>
      </c>
      <c r="F58" s="40">
        <v>-1</v>
      </c>
      <c r="G58" s="40">
        <v>1</v>
      </c>
      <c r="H58" s="40">
        <v>1</v>
      </c>
      <c r="I58" s="40">
        <v>1</v>
      </c>
      <c r="J58" s="40" t="str">
        <f t="shared" si="10"/>
        <v>name_11005</v>
      </c>
      <c r="K58" s="40" t="str">
        <f t="shared" si="11"/>
        <v>unit_icon_11005</v>
      </c>
      <c r="L58" s="52" t="str">
        <f t="shared" si="3"/>
        <v>Unit/Enemy/Chapter_1_Object/11005_Indian_Chicken_House.prefab</v>
      </c>
      <c r="M58" s="38" t="s">
        <v>242</v>
      </c>
    </row>
    <row r="59" spans="1:13">
      <c r="A59" s="40">
        <v>11006</v>
      </c>
      <c r="B59" s="41" t="s">
        <v>234</v>
      </c>
      <c r="C59" s="41" t="str">
        <f t="shared" si="0"/>
        <v>(원거리)Indian_Jar_1</v>
      </c>
      <c r="D59" s="40">
        <v>1</v>
      </c>
      <c r="E59" s="40">
        <v>50</v>
      </c>
      <c r="F59" s="40">
        <v>-1</v>
      </c>
      <c r="G59" s="40">
        <v>1</v>
      </c>
      <c r="H59" s="40">
        <v>1</v>
      </c>
      <c r="I59" s="40">
        <v>1</v>
      </c>
      <c r="J59" s="40" t="str">
        <f t="shared" si="10"/>
        <v>name_11006</v>
      </c>
      <c r="K59" s="40" t="str">
        <f t="shared" si="11"/>
        <v>unit_icon_11006</v>
      </c>
      <c r="L59" s="52" t="str">
        <f t="shared" si="3"/>
        <v>Unit/Enemy/Chapter_1_Object/11006_Indian_Jar_1.prefab</v>
      </c>
      <c r="M59" s="38" t="s">
        <v>241</v>
      </c>
    </row>
    <row r="60" spans="1:13">
      <c r="A60" s="40">
        <v>11007</v>
      </c>
      <c r="B60" s="41" t="s">
        <v>235</v>
      </c>
      <c r="C60" s="41" t="str">
        <f t="shared" si="0"/>
        <v>(원거리)Indian_Jar_2</v>
      </c>
      <c r="D60" s="40">
        <v>1</v>
      </c>
      <c r="E60" s="40">
        <v>50</v>
      </c>
      <c r="F60" s="40">
        <v>-1</v>
      </c>
      <c r="G60" s="40">
        <v>1</v>
      </c>
      <c r="H60" s="40">
        <v>1</v>
      </c>
      <c r="I60" s="40">
        <v>1</v>
      </c>
      <c r="J60" s="40" t="str">
        <f t="shared" si="10"/>
        <v>name_11007</v>
      </c>
      <c r="K60" s="40" t="str">
        <f t="shared" si="11"/>
        <v>unit_icon_11007</v>
      </c>
      <c r="L60" s="52" t="str">
        <f t="shared" si="3"/>
        <v>Unit/Enemy/Chapter_1_Object/11007_Indian_Jar_2.prefab</v>
      </c>
      <c r="M60" s="38" t="s">
        <v>241</v>
      </c>
    </row>
    <row r="61" spans="1:13">
      <c r="A61" s="40">
        <v>11008</v>
      </c>
      <c r="B61" s="41" t="s">
        <v>236</v>
      </c>
      <c r="C61" s="41" t="str">
        <f t="shared" si="0"/>
        <v>(원거리)Indian_Straw</v>
      </c>
      <c r="D61" s="40">
        <v>1</v>
      </c>
      <c r="E61" s="40">
        <v>50</v>
      </c>
      <c r="F61" s="40">
        <v>-1</v>
      </c>
      <c r="G61" s="40">
        <v>1</v>
      </c>
      <c r="H61" s="40">
        <v>1</v>
      </c>
      <c r="I61" s="40">
        <v>1</v>
      </c>
      <c r="J61" s="40" t="str">
        <f t="shared" si="10"/>
        <v>name_11008</v>
      </c>
      <c r="K61" s="40" t="str">
        <f t="shared" si="11"/>
        <v>unit_icon_11008</v>
      </c>
      <c r="L61" s="52" t="str">
        <f t="shared" si="3"/>
        <v>Unit/Enemy/Chapter_1_Object/11008_Indian_Straw.prefab</v>
      </c>
      <c r="M61" s="38" t="s">
        <v>241</v>
      </c>
    </row>
    <row r="62" spans="1:13">
      <c r="A62" s="40">
        <v>11009</v>
      </c>
      <c r="B62" s="38" t="s">
        <v>239</v>
      </c>
      <c r="C62" s="41" t="str">
        <f t="shared" ref="C62" si="12">IF(D62=1,"(원거리)","(근거리)")&amp;B62</f>
        <v>(원거리)Indian_Flag_Alter</v>
      </c>
      <c r="D62" s="40">
        <v>1</v>
      </c>
      <c r="E62" s="40">
        <v>50</v>
      </c>
      <c r="F62" s="40">
        <v>-1</v>
      </c>
      <c r="G62" s="40">
        <v>1</v>
      </c>
      <c r="H62" s="40">
        <v>1</v>
      </c>
      <c r="I62" s="40">
        <v>1</v>
      </c>
      <c r="J62" s="40" t="str">
        <f t="shared" ref="J62" si="13">"name_"&amp;A62</f>
        <v>name_11009</v>
      </c>
      <c r="K62" s="40" t="str">
        <f t="shared" ref="K62" si="14">"unit_icon_"&amp;A62</f>
        <v>unit_icon_11009</v>
      </c>
      <c r="L62" s="52" t="str">
        <f t="shared" ref="L62" si="15">IF(A62&lt;1999,"Unit/Enemy/Chapter_1/"&amp;A62&amp;"_"&amp;B62&amp;".prefab",IF(A62&lt;2999,"Unit/Hero/"&amp;A62&amp;"_"&amp;B62&amp;".prefab","Unit/Enemy/Chapter_1_Object/"&amp;A62&amp;"_"&amp;B62&amp;".prefab"))</f>
        <v>Unit/Enemy/Chapter_1_Object/11009_Indian_Flag_Alter.prefab</v>
      </c>
      <c r="M62" s="38" t="s">
        <v>240</v>
      </c>
    </row>
    <row r="63" spans="1:13">
      <c r="A63" s="40">
        <v>11010</v>
      </c>
      <c r="B63" s="38" t="s">
        <v>245</v>
      </c>
      <c r="C63" s="41" t="str">
        <f t="shared" ref="C63:C66" si="16">IF(D63=1,"(원거리)","(근거리)")&amp;B63</f>
        <v>(원거리)Indian_House</v>
      </c>
      <c r="D63" s="40">
        <v>1</v>
      </c>
      <c r="E63" s="40">
        <v>50</v>
      </c>
      <c r="F63" s="40">
        <v>-1</v>
      </c>
      <c r="G63" s="40">
        <v>1</v>
      </c>
      <c r="H63" s="40">
        <v>1</v>
      </c>
      <c r="I63" s="40">
        <v>1</v>
      </c>
      <c r="J63" s="40" t="str">
        <f t="shared" ref="J63:J66" si="17">"name_"&amp;A63</f>
        <v>name_11010</v>
      </c>
      <c r="K63" s="40" t="str">
        <f t="shared" ref="K63:K66" si="18">"unit_icon_"&amp;A63</f>
        <v>unit_icon_11010</v>
      </c>
      <c r="L63" s="52" t="str">
        <f t="shared" ref="L63" si="19">IF(A63&lt;1999,"Unit/Enemy/Chapter_1/"&amp;A63&amp;"_"&amp;B63&amp;".prefab",IF(A63&lt;2999,"Unit/Hero/"&amp;A63&amp;"_"&amp;B63&amp;".prefab","Unit/Enemy/Chapter_1_Object/"&amp;A63&amp;"_"&amp;B63&amp;".prefab"))</f>
        <v>Unit/Enemy/Chapter_1_Object/11010_Indian_House.prefab</v>
      </c>
      <c r="M63" s="38" t="s">
        <v>241</v>
      </c>
    </row>
    <row r="64" spans="1:13">
      <c r="A64" s="40">
        <v>11011</v>
      </c>
      <c r="B64" s="38" t="s">
        <v>246</v>
      </c>
      <c r="C64" s="41" t="str">
        <f t="shared" si="16"/>
        <v>(원거리)Indian_Fire</v>
      </c>
      <c r="D64" s="40">
        <v>1</v>
      </c>
      <c r="E64" s="40">
        <v>50</v>
      </c>
      <c r="F64" s="40">
        <v>-1</v>
      </c>
      <c r="G64" s="40">
        <v>1</v>
      </c>
      <c r="H64" s="40">
        <v>1</v>
      </c>
      <c r="I64" s="40">
        <v>1</v>
      </c>
      <c r="J64" s="40" t="str">
        <f t="shared" si="17"/>
        <v>name_11011</v>
      </c>
      <c r="K64" s="40" t="str">
        <f t="shared" si="18"/>
        <v>unit_icon_11011</v>
      </c>
      <c r="L64" s="52" t="str">
        <f>IF(A64&lt;1999,"Unit/Enemy/Chapter_1/"&amp;A64&amp;"_"&amp;B64&amp;".prefab",IF(A64&lt;2999,"Unit/Hero/"&amp;A64&amp;"_"&amp;B64&amp;".prefab","Unit/Enemy/Chapter_1_Object/"&amp;A64&amp;"_"&amp;B64&amp;".prefab"))</f>
        <v>Unit/Enemy/Chapter_1_Object/11011_Indian_Fire.prefab</v>
      </c>
      <c r="M64" s="38" t="s">
        <v>241</v>
      </c>
    </row>
    <row r="65" spans="1:13">
      <c r="A65" s="40">
        <v>11012</v>
      </c>
      <c r="B65" s="41" t="s">
        <v>340</v>
      </c>
      <c r="C65" s="41" t="str">
        <f t="shared" si="16"/>
        <v>(원거리)Indian_Wall_2</v>
      </c>
      <c r="D65" s="40">
        <v>1</v>
      </c>
      <c r="E65" s="40">
        <v>50</v>
      </c>
      <c r="F65" s="40">
        <v>-1</v>
      </c>
      <c r="G65" s="40">
        <v>1</v>
      </c>
      <c r="H65" s="40">
        <v>1</v>
      </c>
      <c r="I65" s="40">
        <v>1</v>
      </c>
      <c r="J65" s="40" t="str">
        <f t="shared" si="17"/>
        <v>name_11012</v>
      </c>
      <c r="K65" s="40" t="str">
        <f t="shared" si="18"/>
        <v>unit_icon_11012</v>
      </c>
      <c r="L65" s="52" t="str">
        <f t="shared" ref="L65" si="20">IF(A65&lt;1999,"Unit/Enemy/Chapter_1/"&amp;A65&amp;"_"&amp;B65&amp;".prefab",IF(A65&lt;2999,"Unit/Hero/"&amp;A65&amp;"_"&amp;B65&amp;".prefab","Unit/Enemy/Chapter_1_Object/"&amp;A65&amp;"_"&amp;B65&amp;".prefab"))</f>
        <v>Unit/Enemy/Chapter_1_Object/11012_Indian_Wall_2.prefab</v>
      </c>
      <c r="M65" s="38" t="s">
        <v>241</v>
      </c>
    </row>
    <row r="66" spans="1:13">
      <c r="A66" s="40">
        <v>20001</v>
      </c>
      <c r="B66" s="40" t="s">
        <v>276</v>
      </c>
      <c r="C66" s="41" t="str">
        <f t="shared" si="16"/>
        <v>(근거리)DevilCastle</v>
      </c>
      <c r="D66" s="40">
        <v>0</v>
      </c>
      <c r="E66" s="40">
        <v>50</v>
      </c>
      <c r="F66" s="40">
        <v>1</v>
      </c>
      <c r="G66" s="40">
        <v>1</v>
      </c>
      <c r="H66" s="40">
        <v>1</v>
      </c>
      <c r="I66" s="40">
        <v>1</v>
      </c>
      <c r="J66" s="40" t="str">
        <f t="shared" si="17"/>
        <v>name_20001</v>
      </c>
      <c r="K66" s="40" t="str">
        <f t="shared" si="18"/>
        <v>unit_icon_20001</v>
      </c>
      <c r="L66" s="52" t="s">
        <v>277</v>
      </c>
      <c r="M66" s="38" t="s">
        <v>241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/>
  </sheetPr>
  <dimension ref="A1:W66"/>
  <sheetViews>
    <sheetView zoomScaleNormal="100" workbookViewId="0">
      <pane ySplit="3" topLeftCell="A18" activePane="bottomLeft" state="frozen"/>
      <selection pane="bottomLeft" activeCell="M54" sqref="M54"/>
    </sheetView>
  </sheetViews>
  <sheetFormatPr defaultRowHeight="15"/>
  <cols>
    <col min="2" max="2" width="15.5703125" customWidth="1"/>
    <col min="3" max="3" width="23.5703125" customWidth="1"/>
    <col min="4" max="4" width="9.85546875" customWidth="1"/>
    <col min="5" max="5" width="15.5703125" customWidth="1"/>
    <col min="6" max="6" width="10.140625" customWidth="1"/>
    <col min="7" max="7" width="12.140625" customWidth="1"/>
    <col min="8" max="8" width="12.85546875" customWidth="1"/>
    <col min="9" max="10" width="15.5703125" customWidth="1"/>
    <col min="11" max="11" width="17.28515625" customWidth="1"/>
    <col min="12" max="12" width="18.140625" customWidth="1"/>
    <col min="13" max="14" width="18.7109375" customWidth="1"/>
    <col min="15" max="15" width="11.42578125" bestFit="1" customWidth="1"/>
    <col min="16" max="16" width="12.28515625" bestFit="1" customWidth="1"/>
    <col min="17" max="17" width="25.5703125" customWidth="1"/>
    <col min="18" max="19" width="12.28515625" customWidth="1"/>
    <col min="20" max="20" width="27.5703125" style="20" customWidth="1"/>
    <col min="21" max="22" width="16.28515625" customWidth="1"/>
    <col min="23" max="23" width="19.28515625" customWidth="1"/>
  </cols>
  <sheetData>
    <row r="1" spans="1:23" s="13" customFormat="1">
      <c r="A1" s="14" t="s">
        <v>42</v>
      </c>
      <c r="B1" s="14" t="s">
        <v>50</v>
      </c>
      <c r="C1" s="14" t="s">
        <v>171</v>
      </c>
      <c r="D1" s="14" t="s">
        <v>51</v>
      </c>
      <c r="E1" s="14" t="s">
        <v>111</v>
      </c>
      <c r="F1" s="14" t="s">
        <v>52</v>
      </c>
      <c r="G1" s="14" t="s">
        <v>145</v>
      </c>
      <c r="H1" s="31" t="s">
        <v>53</v>
      </c>
      <c r="I1" s="31" t="s">
        <v>146</v>
      </c>
      <c r="J1" s="31" t="s">
        <v>54</v>
      </c>
      <c r="K1" s="31" t="s">
        <v>58</v>
      </c>
      <c r="L1" s="31" t="s">
        <v>144</v>
      </c>
      <c r="M1" s="31" t="s">
        <v>56</v>
      </c>
      <c r="N1" s="14" t="s">
        <v>60</v>
      </c>
      <c r="O1" s="27" t="s">
        <v>57</v>
      </c>
      <c r="P1" s="27" t="s">
        <v>59</v>
      </c>
      <c r="Q1" s="27" t="s">
        <v>123</v>
      </c>
      <c r="R1" s="14" t="s">
        <v>85</v>
      </c>
      <c r="S1" s="14" t="s">
        <v>114</v>
      </c>
      <c r="T1" s="14" t="s">
        <v>61</v>
      </c>
      <c r="U1" s="14" t="s">
        <v>115</v>
      </c>
      <c r="V1" s="14" t="s">
        <v>116</v>
      </c>
      <c r="W1" s="14" t="s">
        <v>263</v>
      </c>
    </row>
    <row r="2" spans="1:23">
      <c r="A2" s="15" t="s">
        <v>1</v>
      </c>
      <c r="B2" s="15" t="s">
        <v>1</v>
      </c>
      <c r="C2" s="16" t="s">
        <v>172</v>
      </c>
      <c r="D2" s="15" t="s">
        <v>1</v>
      </c>
      <c r="E2" s="16" t="s">
        <v>112</v>
      </c>
      <c r="F2" s="15" t="s">
        <v>1</v>
      </c>
      <c r="G2" s="15" t="s">
        <v>1</v>
      </c>
      <c r="H2" s="32" t="s">
        <v>1</v>
      </c>
      <c r="I2" s="32" t="s">
        <v>1</v>
      </c>
      <c r="J2" s="32" t="s">
        <v>1</v>
      </c>
      <c r="K2" s="32" t="s">
        <v>1</v>
      </c>
      <c r="L2" s="32" t="s">
        <v>1</v>
      </c>
      <c r="M2" s="32" t="s">
        <v>1</v>
      </c>
      <c r="N2" s="15" t="s">
        <v>1</v>
      </c>
      <c r="O2" s="28" t="s">
        <v>1</v>
      </c>
      <c r="P2" s="28" t="s">
        <v>1</v>
      </c>
      <c r="Q2" s="30" t="s">
        <v>3</v>
      </c>
      <c r="R2" s="16" t="s">
        <v>10</v>
      </c>
      <c r="S2" s="15" t="s">
        <v>1</v>
      </c>
      <c r="T2" s="16" t="s">
        <v>3</v>
      </c>
      <c r="U2" s="15" t="s">
        <v>1</v>
      </c>
      <c r="V2" s="15" t="s">
        <v>1</v>
      </c>
      <c r="W2" s="15" t="s">
        <v>1</v>
      </c>
    </row>
    <row r="3" spans="1:23">
      <c r="A3" s="18" t="s">
        <v>2</v>
      </c>
      <c r="B3" s="18" t="s">
        <v>2</v>
      </c>
      <c r="C3" s="18" t="s">
        <v>173</v>
      </c>
      <c r="D3" s="18" t="s">
        <v>2</v>
      </c>
      <c r="E3" s="18" t="s">
        <v>113</v>
      </c>
      <c r="F3" s="18" t="s">
        <v>2</v>
      </c>
      <c r="G3" s="18" t="s">
        <v>2</v>
      </c>
      <c r="H3" s="33" t="s">
        <v>2</v>
      </c>
      <c r="I3" s="33" t="s">
        <v>2</v>
      </c>
      <c r="J3" s="33" t="s">
        <v>2</v>
      </c>
      <c r="K3" s="33" t="s">
        <v>2</v>
      </c>
      <c r="L3" s="33" t="s">
        <v>2</v>
      </c>
      <c r="M3" s="33" t="s">
        <v>2</v>
      </c>
      <c r="N3" s="18" t="s">
        <v>2</v>
      </c>
      <c r="O3" s="29" t="s">
        <v>2</v>
      </c>
      <c r="P3" s="29" t="s">
        <v>2</v>
      </c>
      <c r="Q3" s="29" t="s">
        <v>2</v>
      </c>
      <c r="R3" s="18" t="s">
        <v>2</v>
      </c>
      <c r="S3" s="18" t="s">
        <v>2</v>
      </c>
      <c r="T3" s="18" t="s">
        <v>2</v>
      </c>
      <c r="U3" s="18" t="s">
        <v>2</v>
      </c>
      <c r="V3" s="18" t="s">
        <v>2</v>
      </c>
      <c r="W3" s="18" t="s">
        <v>2</v>
      </c>
    </row>
    <row r="4" spans="1:23">
      <c r="A4" s="5">
        <v>1</v>
      </c>
      <c r="B4" s="5">
        <v>1001</v>
      </c>
      <c r="C4" s="20" t="str">
        <f>INDEX(Unitinfo!C:C,MATCH(UnitGradeInfo!B4,Unitinfo!A:A,0))</f>
        <v>(원거리)Indian_Archer</v>
      </c>
      <c r="D4" s="5">
        <v>1</v>
      </c>
      <c r="E4" s="5">
        <v>13</v>
      </c>
      <c r="F4" s="5">
        <v>300</v>
      </c>
      <c r="G4" s="5">
        <v>10</v>
      </c>
      <c r="H4" s="5">
        <v>30</v>
      </c>
      <c r="I4" s="42">
        <f>IF(INDEX(Unitinfo!D:D,MATCH(UnitGradeInfo!B4,Unitinfo!A:A,0))=1,50,5)</f>
        <v>50</v>
      </c>
      <c r="J4" s="5">
        <v>1</v>
      </c>
      <c r="K4" s="5">
        <v>1</v>
      </c>
      <c r="L4" s="5">
        <v>0</v>
      </c>
      <c r="M4" s="5">
        <v>1000</v>
      </c>
      <c r="N4" s="5">
        <f>B4</f>
        <v>1001</v>
      </c>
      <c r="O4" s="5">
        <v>0</v>
      </c>
      <c r="P4" s="5">
        <v>0</v>
      </c>
      <c r="Q4" s="19" t="s">
        <v>122</v>
      </c>
      <c r="R4" s="5">
        <v>0</v>
      </c>
      <c r="S4" s="5">
        <v>1</v>
      </c>
      <c r="T4" s="19" t="s">
        <v>122</v>
      </c>
      <c r="U4" s="5">
        <v>2</v>
      </c>
      <c r="V4" s="5">
        <v>10</v>
      </c>
      <c r="W4" s="5">
        <v>2</v>
      </c>
    </row>
    <row r="5" spans="1:23">
      <c r="A5" s="5">
        <f>A4+1</f>
        <v>2</v>
      </c>
      <c r="B5" s="5">
        <v>1002</v>
      </c>
      <c r="C5" s="20" t="str">
        <f>INDEX(Unitinfo!C:C,MATCH(UnitGradeInfo!B5,Unitinfo!A:A,0))</f>
        <v>(근거리)Indian_Shield</v>
      </c>
      <c r="D5" s="5">
        <v>1</v>
      </c>
      <c r="E5" s="5">
        <v>15</v>
      </c>
      <c r="F5" s="5">
        <v>750</v>
      </c>
      <c r="G5" s="5">
        <v>10</v>
      </c>
      <c r="H5" s="5">
        <v>45</v>
      </c>
      <c r="I5" s="42">
        <f>IF(INDEX(Unitinfo!D:D,MATCH(UnitGradeInfo!B5,Unitinfo!A:A,0))=1,50,5)</f>
        <v>5</v>
      </c>
      <c r="J5" s="5">
        <v>1</v>
      </c>
      <c r="K5" s="5">
        <v>1</v>
      </c>
      <c r="L5" s="5">
        <v>0</v>
      </c>
      <c r="M5" s="5">
        <v>2000</v>
      </c>
      <c r="N5" s="5">
        <f t="shared" ref="N5:N44" si="0">B5</f>
        <v>1002</v>
      </c>
      <c r="O5" s="5">
        <v>0</v>
      </c>
      <c r="P5" s="5">
        <v>0</v>
      </c>
      <c r="Q5" s="19" t="s">
        <v>122</v>
      </c>
      <c r="R5" s="5">
        <v>0</v>
      </c>
      <c r="S5" s="5">
        <v>1</v>
      </c>
      <c r="T5" s="19" t="s">
        <v>122</v>
      </c>
      <c r="U5" s="5">
        <v>2</v>
      </c>
      <c r="V5" s="5">
        <v>10</v>
      </c>
      <c r="W5" s="5">
        <v>2</v>
      </c>
    </row>
    <row r="6" spans="1:23">
      <c r="A6" s="5">
        <f t="shared" ref="A6:A66" si="1">A5+1</f>
        <v>3</v>
      </c>
      <c r="B6" s="5">
        <v>1003</v>
      </c>
      <c r="C6" s="20" t="str">
        <f>INDEX(Unitinfo!C:C,MATCH(UnitGradeInfo!B6,Unitinfo!A:A,0))</f>
        <v>(근거리)Indian_Spear</v>
      </c>
      <c r="D6" s="9">
        <v>1</v>
      </c>
      <c r="E6" s="9">
        <v>18</v>
      </c>
      <c r="F6" s="5">
        <v>575</v>
      </c>
      <c r="G6" s="5">
        <v>10</v>
      </c>
      <c r="H6" s="5">
        <v>60</v>
      </c>
      <c r="I6" s="42">
        <f>IF(INDEX(Unitinfo!D:D,MATCH(UnitGradeInfo!B6,Unitinfo!A:A,0))=1,50,5)</f>
        <v>5</v>
      </c>
      <c r="J6" s="5">
        <v>1</v>
      </c>
      <c r="K6" s="5">
        <v>1</v>
      </c>
      <c r="L6" s="5">
        <v>0</v>
      </c>
      <c r="M6" s="5">
        <v>1429</v>
      </c>
      <c r="N6" s="5">
        <f t="shared" si="0"/>
        <v>1003</v>
      </c>
      <c r="O6" s="5">
        <v>0</v>
      </c>
      <c r="P6" s="5">
        <v>0</v>
      </c>
      <c r="Q6" s="19" t="s">
        <v>122</v>
      </c>
      <c r="R6" s="5">
        <v>0</v>
      </c>
      <c r="S6" s="5">
        <v>1</v>
      </c>
      <c r="T6" s="19" t="s">
        <v>122</v>
      </c>
      <c r="U6" s="5">
        <v>2</v>
      </c>
      <c r="V6" s="5">
        <v>10</v>
      </c>
      <c r="W6" s="5">
        <v>2</v>
      </c>
    </row>
    <row r="7" spans="1:23">
      <c r="A7" s="5">
        <f t="shared" si="1"/>
        <v>4</v>
      </c>
      <c r="B7" s="5">
        <v>1004</v>
      </c>
      <c r="C7" s="20" t="str">
        <f>INDEX(Unitinfo!C:C,MATCH(UnitGradeInfo!B7,Unitinfo!A:A,0))</f>
        <v>(근거리)Indian_Sword</v>
      </c>
      <c r="D7" s="9">
        <v>1</v>
      </c>
      <c r="E7" s="9">
        <v>15</v>
      </c>
      <c r="F7" s="5">
        <v>500</v>
      </c>
      <c r="G7" s="5">
        <v>10</v>
      </c>
      <c r="H7" s="5">
        <v>45</v>
      </c>
      <c r="I7" s="42">
        <f>IF(INDEX(Unitinfo!D:D,MATCH(UnitGradeInfo!B7,Unitinfo!A:A,0))=1,50,5)</f>
        <v>5</v>
      </c>
      <c r="J7" s="5">
        <v>1</v>
      </c>
      <c r="K7" s="5">
        <v>1</v>
      </c>
      <c r="L7" s="5">
        <v>0</v>
      </c>
      <c r="M7" s="5">
        <v>667</v>
      </c>
      <c r="N7" s="5">
        <f t="shared" si="0"/>
        <v>1004</v>
      </c>
      <c r="O7" s="5">
        <v>0</v>
      </c>
      <c r="P7" s="5">
        <v>0</v>
      </c>
      <c r="Q7" s="19" t="s">
        <v>122</v>
      </c>
      <c r="R7" s="5">
        <v>0</v>
      </c>
      <c r="S7" s="5">
        <v>1</v>
      </c>
      <c r="T7" s="19" t="s">
        <v>122</v>
      </c>
      <c r="U7" s="5">
        <v>2</v>
      </c>
      <c r="V7" s="5">
        <v>10</v>
      </c>
      <c r="W7" s="5">
        <v>2</v>
      </c>
    </row>
    <row r="8" spans="1:23">
      <c r="A8" s="5">
        <f t="shared" si="1"/>
        <v>5</v>
      </c>
      <c r="B8" s="5">
        <v>1005</v>
      </c>
      <c r="C8" s="20" t="str">
        <f>INDEX(Unitinfo!C:C,MATCH(UnitGradeInfo!B8,Unitinfo!A:A,0))</f>
        <v>(근거리)Indian_Mask</v>
      </c>
      <c r="D8" s="9">
        <v>1</v>
      </c>
      <c r="E8" s="9">
        <v>20</v>
      </c>
      <c r="F8" s="5">
        <v>500</v>
      </c>
      <c r="G8" s="5">
        <v>15</v>
      </c>
      <c r="H8" s="5">
        <v>45</v>
      </c>
      <c r="I8" s="42">
        <f>IF(INDEX(Unitinfo!D:D,MATCH(UnitGradeInfo!B8,Unitinfo!A:A,0))=1,50,5)</f>
        <v>5</v>
      </c>
      <c r="J8" s="5">
        <v>1</v>
      </c>
      <c r="K8" s="5">
        <v>1</v>
      </c>
      <c r="L8" s="5">
        <v>0</v>
      </c>
      <c r="M8" s="5">
        <v>334</v>
      </c>
      <c r="N8" s="5">
        <f t="shared" si="0"/>
        <v>1005</v>
      </c>
      <c r="O8" s="5">
        <v>0</v>
      </c>
      <c r="P8" s="5">
        <v>0</v>
      </c>
      <c r="Q8" s="19" t="s">
        <v>122</v>
      </c>
      <c r="R8" s="5">
        <v>0</v>
      </c>
      <c r="S8" s="5">
        <v>1</v>
      </c>
      <c r="T8" s="19" t="s">
        <v>122</v>
      </c>
      <c r="U8" s="5">
        <v>2</v>
      </c>
      <c r="V8" s="5">
        <v>10</v>
      </c>
      <c r="W8" s="5">
        <v>2</v>
      </c>
    </row>
    <row r="9" spans="1:23">
      <c r="A9" s="5">
        <f t="shared" si="1"/>
        <v>6</v>
      </c>
      <c r="B9" s="5">
        <v>1006</v>
      </c>
      <c r="C9" s="20" t="str">
        <f>INDEX(Unitinfo!C:C,MATCH(UnitGradeInfo!B9,Unitinfo!A:A,0))</f>
        <v>(근거리)Indian_Bear</v>
      </c>
      <c r="D9" s="9">
        <v>1</v>
      </c>
      <c r="E9" s="9">
        <v>20</v>
      </c>
      <c r="F9" s="5">
        <v>500</v>
      </c>
      <c r="G9" s="5">
        <v>15</v>
      </c>
      <c r="H9" s="5">
        <v>60</v>
      </c>
      <c r="I9" s="42">
        <f>IF(INDEX(Unitinfo!D:D,MATCH(UnitGradeInfo!B9,Unitinfo!A:A,0))=1,50,5)</f>
        <v>5</v>
      </c>
      <c r="J9" s="5">
        <v>1</v>
      </c>
      <c r="K9" s="5">
        <v>1</v>
      </c>
      <c r="L9" s="5">
        <v>0</v>
      </c>
      <c r="M9" s="5">
        <v>400</v>
      </c>
      <c r="N9" s="5">
        <f t="shared" si="0"/>
        <v>1006</v>
      </c>
      <c r="O9" s="5">
        <v>0</v>
      </c>
      <c r="P9" s="5">
        <v>0</v>
      </c>
      <c r="Q9" s="19" t="s">
        <v>122</v>
      </c>
      <c r="R9" s="5">
        <v>0</v>
      </c>
      <c r="S9" s="5">
        <v>1</v>
      </c>
      <c r="T9" s="19" t="s">
        <v>122</v>
      </c>
      <c r="U9" s="5">
        <v>2</v>
      </c>
      <c r="V9" s="5">
        <v>10</v>
      </c>
      <c r="W9" s="5">
        <v>2</v>
      </c>
    </row>
    <row r="10" spans="1:23">
      <c r="A10" s="5">
        <f t="shared" si="1"/>
        <v>7</v>
      </c>
      <c r="B10" s="5">
        <v>1007</v>
      </c>
      <c r="C10" s="20" t="str">
        <f>INDEX(Unitinfo!C:C,MATCH(UnitGradeInfo!B10,Unitinfo!A:A,0))</f>
        <v>(근거리)Bear</v>
      </c>
      <c r="D10" s="9">
        <v>1</v>
      </c>
      <c r="E10" s="9">
        <v>23</v>
      </c>
      <c r="F10" s="5">
        <v>925</v>
      </c>
      <c r="G10" s="5">
        <v>8</v>
      </c>
      <c r="H10" s="5">
        <v>90</v>
      </c>
      <c r="I10" s="42">
        <f>IF(INDEX(Unitinfo!D:D,MATCH(UnitGradeInfo!B10,Unitinfo!A:A,0))=1,50,5)</f>
        <v>5</v>
      </c>
      <c r="J10" s="5">
        <v>1</v>
      </c>
      <c r="K10" s="5">
        <v>1</v>
      </c>
      <c r="L10" s="5">
        <v>0</v>
      </c>
      <c r="M10" s="5">
        <v>2000</v>
      </c>
      <c r="N10" s="5">
        <f t="shared" si="0"/>
        <v>1007</v>
      </c>
      <c r="O10" s="5">
        <v>0</v>
      </c>
      <c r="P10" s="5">
        <v>0</v>
      </c>
      <c r="Q10" s="19" t="s">
        <v>122</v>
      </c>
      <c r="R10" s="5">
        <v>0</v>
      </c>
      <c r="S10" s="5">
        <v>1</v>
      </c>
      <c r="T10" s="19" t="s">
        <v>122</v>
      </c>
      <c r="U10" s="5">
        <v>2</v>
      </c>
      <c r="V10" s="5">
        <v>10</v>
      </c>
      <c r="W10" s="5">
        <v>2</v>
      </c>
    </row>
    <row r="11" spans="1:23">
      <c r="A11" s="5">
        <f t="shared" si="1"/>
        <v>8</v>
      </c>
      <c r="B11" s="5">
        <v>1008</v>
      </c>
      <c r="C11" s="20" t="str">
        <f>INDEX(Unitinfo!C:C,MATCH(UnitGradeInfo!B11,Unitinfo!A:A,0))</f>
        <v>(근거리)Indian_Master</v>
      </c>
      <c r="D11" s="9">
        <v>1</v>
      </c>
      <c r="E11" s="9">
        <v>23</v>
      </c>
      <c r="F11" s="5">
        <v>500</v>
      </c>
      <c r="G11" s="5">
        <v>10</v>
      </c>
      <c r="H11" s="5">
        <v>90</v>
      </c>
      <c r="I11" s="42">
        <f>IF(INDEX(Unitinfo!D:D,MATCH(UnitGradeInfo!B11,Unitinfo!A:A,0))=1,50,5)</f>
        <v>5</v>
      </c>
      <c r="J11" s="5">
        <v>1</v>
      </c>
      <c r="K11" s="5">
        <v>1</v>
      </c>
      <c r="L11" s="5">
        <v>0</v>
      </c>
      <c r="M11" s="5">
        <v>1000</v>
      </c>
      <c r="N11" s="5">
        <f t="shared" si="0"/>
        <v>1008</v>
      </c>
      <c r="O11" s="5">
        <v>0</v>
      </c>
      <c r="P11" s="5">
        <v>0</v>
      </c>
      <c r="Q11" s="19" t="s">
        <v>122</v>
      </c>
      <c r="R11" s="5">
        <v>0</v>
      </c>
      <c r="S11" s="5">
        <v>1</v>
      </c>
      <c r="T11" s="19" t="s">
        <v>122</v>
      </c>
      <c r="U11" s="5">
        <v>2</v>
      </c>
      <c r="V11" s="5">
        <v>10</v>
      </c>
      <c r="W11" s="5">
        <v>2</v>
      </c>
    </row>
    <row r="12" spans="1:23">
      <c r="A12" s="5">
        <f t="shared" si="1"/>
        <v>9</v>
      </c>
      <c r="B12" s="5">
        <v>1009</v>
      </c>
      <c r="C12" s="20" t="str">
        <f>INDEX(Unitinfo!C:C,MATCH(UnitGradeInfo!B12,Unitinfo!A:A,0))</f>
        <v>(근거리)Corgi</v>
      </c>
      <c r="D12" s="9">
        <v>1</v>
      </c>
      <c r="E12" s="9">
        <v>25</v>
      </c>
      <c r="F12" s="5">
        <v>500</v>
      </c>
      <c r="G12" s="5">
        <v>20</v>
      </c>
      <c r="H12" s="5">
        <v>45</v>
      </c>
      <c r="I12" s="42">
        <f>IF(INDEX(Unitinfo!D:D,MATCH(UnitGradeInfo!B12,Unitinfo!A:A,0))=1,50,5)</f>
        <v>5</v>
      </c>
      <c r="J12" s="5">
        <v>1</v>
      </c>
      <c r="K12" s="5">
        <v>1</v>
      </c>
      <c r="L12" s="5">
        <v>0</v>
      </c>
      <c r="M12" s="5">
        <v>223</v>
      </c>
      <c r="N12" s="5">
        <f t="shared" si="0"/>
        <v>1009</v>
      </c>
      <c r="O12" s="5">
        <v>0</v>
      </c>
      <c r="P12" s="5">
        <v>0</v>
      </c>
      <c r="Q12" s="19" t="s">
        <v>122</v>
      </c>
      <c r="R12" s="5">
        <v>0</v>
      </c>
      <c r="S12" s="5">
        <v>1</v>
      </c>
      <c r="T12" s="19" t="s">
        <v>122</v>
      </c>
      <c r="U12" s="5">
        <v>2</v>
      </c>
      <c r="V12" s="5">
        <v>10</v>
      </c>
      <c r="W12" s="5">
        <v>2</v>
      </c>
    </row>
    <row r="13" spans="1:23">
      <c r="A13" s="5">
        <f t="shared" si="1"/>
        <v>10</v>
      </c>
      <c r="B13" s="5">
        <v>1010</v>
      </c>
      <c r="C13" s="20" t="str">
        <f>INDEX(Unitinfo!C:C,MATCH(UnitGradeInfo!B13,Unitinfo!A:A,0))</f>
        <v>(근거리)Indian_Horse_Sword</v>
      </c>
      <c r="D13" s="9">
        <v>1</v>
      </c>
      <c r="E13" s="9">
        <v>30</v>
      </c>
      <c r="F13" s="5">
        <v>1000</v>
      </c>
      <c r="G13" s="5">
        <v>20</v>
      </c>
      <c r="H13" s="5">
        <v>120</v>
      </c>
      <c r="I13" s="42">
        <f>IF(INDEX(Unitinfo!D:D,MATCH(UnitGradeInfo!B13,Unitinfo!A:A,0))=1,50,5)</f>
        <v>5</v>
      </c>
      <c r="J13" s="5">
        <v>1</v>
      </c>
      <c r="K13" s="5">
        <v>1</v>
      </c>
      <c r="L13" s="5">
        <v>0</v>
      </c>
      <c r="M13" s="5">
        <v>500</v>
      </c>
      <c r="N13" s="5">
        <f t="shared" si="0"/>
        <v>1010</v>
      </c>
      <c r="O13" s="5">
        <v>0</v>
      </c>
      <c r="P13" s="5">
        <v>0</v>
      </c>
      <c r="Q13" s="19" t="s">
        <v>122</v>
      </c>
      <c r="R13" s="5">
        <v>0</v>
      </c>
      <c r="S13" s="5">
        <v>1</v>
      </c>
      <c r="T13" s="19" t="s">
        <v>122</v>
      </c>
      <c r="U13" s="5">
        <v>2</v>
      </c>
      <c r="V13" s="5">
        <v>10</v>
      </c>
      <c r="W13" s="5">
        <v>2</v>
      </c>
    </row>
    <row r="14" spans="1:23">
      <c r="A14" s="5">
        <f t="shared" si="1"/>
        <v>11</v>
      </c>
      <c r="B14" s="5">
        <v>1011</v>
      </c>
      <c r="C14" s="20" t="str">
        <f>INDEX(Unitinfo!C:C,MATCH(UnitGradeInfo!B14,Unitinfo!A:A,0))</f>
        <v>(근거리)Indian_Horse_Spear</v>
      </c>
      <c r="D14" s="9">
        <v>1</v>
      </c>
      <c r="E14" s="9">
        <v>35</v>
      </c>
      <c r="F14" s="5">
        <v>1000</v>
      </c>
      <c r="G14" s="5">
        <v>25</v>
      </c>
      <c r="H14" s="5">
        <v>195</v>
      </c>
      <c r="I14" s="42">
        <f>IF(INDEX(Unitinfo!D:D,MATCH(UnitGradeInfo!B14,Unitinfo!A:A,0))=1,50,5)</f>
        <v>5</v>
      </c>
      <c r="J14" s="5">
        <v>1</v>
      </c>
      <c r="K14" s="5">
        <v>1</v>
      </c>
      <c r="L14" s="5">
        <v>0</v>
      </c>
      <c r="M14" s="5">
        <v>1000</v>
      </c>
      <c r="N14" s="5">
        <f t="shared" si="0"/>
        <v>1011</v>
      </c>
      <c r="O14" s="5">
        <v>0</v>
      </c>
      <c r="P14" s="5">
        <v>0</v>
      </c>
      <c r="Q14" s="19" t="s">
        <v>122</v>
      </c>
      <c r="R14" s="5">
        <v>0</v>
      </c>
      <c r="S14" s="5">
        <v>1</v>
      </c>
      <c r="T14" s="19" t="s">
        <v>122</v>
      </c>
      <c r="U14" s="5">
        <v>2</v>
      </c>
      <c r="V14" s="5">
        <v>10</v>
      </c>
      <c r="W14" s="5">
        <v>2</v>
      </c>
    </row>
    <row r="15" spans="1:23">
      <c r="A15" s="5">
        <f t="shared" si="1"/>
        <v>12</v>
      </c>
      <c r="B15" s="5">
        <v>1012</v>
      </c>
      <c r="C15" s="20" t="str">
        <f>INDEX(Unitinfo!C:C,MATCH(UnitGradeInfo!B15,Unitinfo!A:A,0))</f>
        <v>(원거리)Indian_Horse_Archer</v>
      </c>
      <c r="D15" s="9">
        <v>1</v>
      </c>
      <c r="E15" s="9">
        <v>35</v>
      </c>
      <c r="F15" s="5">
        <v>800</v>
      </c>
      <c r="G15" s="5">
        <v>25</v>
      </c>
      <c r="H15" s="5">
        <v>90</v>
      </c>
      <c r="I15" s="42">
        <f>IF(INDEX(Unitinfo!D:D,MATCH(UnitGradeInfo!B15,Unitinfo!A:A,0))=1,50,5)</f>
        <v>50</v>
      </c>
      <c r="J15" s="5">
        <v>1</v>
      </c>
      <c r="K15" s="5">
        <v>1</v>
      </c>
      <c r="L15" s="5">
        <v>0</v>
      </c>
      <c r="M15" s="5">
        <v>334</v>
      </c>
      <c r="N15" s="5">
        <f t="shared" si="0"/>
        <v>1012</v>
      </c>
      <c r="O15" s="5">
        <v>0</v>
      </c>
      <c r="P15" s="5">
        <v>0</v>
      </c>
      <c r="Q15" s="19" t="s">
        <v>122</v>
      </c>
      <c r="R15" s="5">
        <v>0</v>
      </c>
      <c r="S15" s="5">
        <v>1</v>
      </c>
      <c r="T15" s="19" t="s">
        <v>122</v>
      </c>
      <c r="U15" s="5">
        <v>2</v>
      </c>
      <c r="V15" s="5">
        <v>10</v>
      </c>
      <c r="W15" s="5">
        <v>2</v>
      </c>
    </row>
    <row r="16" spans="1:23">
      <c r="A16" s="5">
        <f t="shared" si="1"/>
        <v>13</v>
      </c>
      <c r="B16" s="5">
        <v>1013</v>
      </c>
      <c r="C16" s="20" t="str">
        <f>INDEX(Unitinfo!C:C,MATCH(UnitGradeInfo!B16,Unitinfo!A:A,0))</f>
        <v>(원거리)Chicken_Black</v>
      </c>
      <c r="D16" s="9">
        <v>1</v>
      </c>
      <c r="E16" s="9">
        <v>40</v>
      </c>
      <c r="F16" s="5">
        <v>900</v>
      </c>
      <c r="G16" s="5">
        <v>30</v>
      </c>
      <c r="H16" s="5">
        <v>80</v>
      </c>
      <c r="I16" s="42">
        <f>IF(INDEX(Unitinfo!D:D,MATCH(UnitGradeInfo!B16,Unitinfo!A:A,0))=1,50,5)</f>
        <v>50</v>
      </c>
      <c r="J16" s="5">
        <v>1</v>
      </c>
      <c r="K16" s="5">
        <v>1</v>
      </c>
      <c r="L16" s="5">
        <v>0</v>
      </c>
      <c r="M16" s="5">
        <v>223</v>
      </c>
      <c r="N16" s="5">
        <f t="shared" si="0"/>
        <v>1013</v>
      </c>
      <c r="O16" s="5">
        <v>0</v>
      </c>
      <c r="P16" s="5">
        <v>0</v>
      </c>
      <c r="Q16" s="19" t="s">
        <v>122</v>
      </c>
      <c r="R16" s="5">
        <v>0</v>
      </c>
      <c r="S16" s="5">
        <v>1</v>
      </c>
      <c r="T16" s="19" t="s">
        <v>122</v>
      </c>
      <c r="U16" s="5">
        <v>2</v>
      </c>
      <c r="V16" s="5">
        <v>10</v>
      </c>
      <c r="W16" s="5">
        <v>2</v>
      </c>
    </row>
    <row r="17" spans="1:23">
      <c r="A17" s="5">
        <f t="shared" si="1"/>
        <v>14</v>
      </c>
      <c r="B17" s="5">
        <v>1014</v>
      </c>
      <c r="C17" s="20" t="str">
        <f>INDEX(Unitinfo!C:C,MATCH(UnitGradeInfo!B17,Unitinfo!A:A,0))</f>
        <v>(원거리)Chicken_White</v>
      </c>
      <c r="D17" s="9">
        <v>1</v>
      </c>
      <c r="E17" s="9">
        <v>40</v>
      </c>
      <c r="F17" s="5">
        <v>900</v>
      </c>
      <c r="G17" s="5">
        <v>30</v>
      </c>
      <c r="H17" s="5">
        <v>80</v>
      </c>
      <c r="I17" s="42">
        <f>IF(INDEX(Unitinfo!D:D,MATCH(UnitGradeInfo!B17,Unitinfo!A:A,0))=1,50,5)</f>
        <v>50</v>
      </c>
      <c r="J17" s="5">
        <v>1</v>
      </c>
      <c r="K17" s="5">
        <v>1</v>
      </c>
      <c r="L17" s="5">
        <v>0</v>
      </c>
      <c r="M17" s="5">
        <v>223</v>
      </c>
      <c r="N17" s="5">
        <f t="shared" si="0"/>
        <v>1014</v>
      </c>
      <c r="O17" s="5">
        <v>0</v>
      </c>
      <c r="P17" s="5">
        <v>0</v>
      </c>
      <c r="Q17" s="19" t="s">
        <v>122</v>
      </c>
      <c r="R17" s="5">
        <v>0</v>
      </c>
      <c r="S17" s="5">
        <v>1</v>
      </c>
      <c r="T17" s="19" t="s">
        <v>122</v>
      </c>
      <c r="U17" s="5">
        <v>2</v>
      </c>
      <c r="V17" s="5">
        <v>10</v>
      </c>
      <c r="W17" s="5">
        <v>2</v>
      </c>
    </row>
    <row r="18" spans="1:23">
      <c r="A18" s="5">
        <f t="shared" si="1"/>
        <v>15</v>
      </c>
      <c r="B18" s="5">
        <v>1015</v>
      </c>
      <c r="C18" s="20" t="str">
        <f>INDEX(Unitinfo!C:C,MATCH(UnitGradeInfo!B18,Unitinfo!A:A,0))</f>
        <v>(근거리)Indian_Elephant</v>
      </c>
      <c r="D18" s="9">
        <v>1</v>
      </c>
      <c r="E18" s="9">
        <v>45</v>
      </c>
      <c r="F18" s="5">
        <v>2000</v>
      </c>
      <c r="G18" s="5">
        <v>10</v>
      </c>
      <c r="H18" s="5">
        <v>210</v>
      </c>
      <c r="I18" s="42">
        <f>IF(INDEX(Unitinfo!D:D,MATCH(UnitGradeInfo!B18,Unitinfo!A:A,0))=1,50,5)</f>
        <v>5</v>
      </c>
      <c r="J18" s="5">
        <v>1</v>
      </c>
      <c r="K18" s="5">
        <v>1</v>
      </c>
      <c r="L18" s="5">
        <v>0</v>
      </c>
      <c r="M18" s="5">
        <v>500</v>
      </c>
      <c r="N18" s="5">
        <f t="shared" si="0"/>
        <v>1015</v>
      </c>
      <c r="O18" s="5">
        <v>0</v>
      </c>
      <c r="P18" s="5">
        <v>0</v>
      </c>
      <c r="Q18" s="19" t="s">
        <v>122</v>
      </c>
      <c r="R18" s="5">
        <v>0</v>
      </c>
      <c r="S18" s="5">
        <v>1</v>
      </c>
      <c r="T18" s="19" t="s">
        <v>122</v>
      </c>
      <c r="U18" s="5">
        <v>2</v>
      </c>
      <c r="V18" s="5">
        <v>10</v>
      </c>
      <c r="W18" s="5">
        <v>2</v>
      </c>
    </row>
    <row r="19" spans="1:23">
      <c r="A19" s="5">
        <f t="shared" si="1"/>
        <v>16</v>
      </c>
      <c r="B19" s="5">
        <v>1016</v>
      </c>
      <c r="C19" s="20" t="str">
        <f>INDEX(Unitinfo!C:C,MATCH(UnitGradeInfo!B19,Unitinfo!A:A,0))</f>
        <v>(원거리)Indian_Egg</v>
      </c>
      <c r="D19" s="9">
        <v>1</v>
      </c>
      <c r="E19" s="9">
        <v>40</v>
      </c>
      <c r="F19" s="5">
        <v>1200</v>
      </c>
      <c r="G19" s="5">
        <v>10</v>
      </c>
      <c r="H19" s="5">
        <v>100</v>
      </c>
      <c r="I19" s="42">
        <f>IF(INDEX(Unitinfo!D:D,MATCH(UnitGradeInfo!B19,Unitinfo!A:A,0))=1,50,5)</f>
        <v>50</v>
      </c>
      <c r="J19" s="5">
        <v>1</v>
      </c>
      <c r="K19" s="5">
        <v>1</v>
      </c>
      <c r="L19" s="5">
        <v>0</v>
      </c>
      <c r="M19" s="5">
        <v>250</v>
      </c>
      <c r="N19" s="5">
        <f t="shared" si="0"/>
        <v>1016</v>
      </c>
      <c r="O19" s="5">
        <v>0</v>
      </c>
      <c r="P19" s="5">
        <v>0</v>
      </c>
      <c r="Q19" s="19" t="s">
        <v>122</v>
      </c>
      <c r="R19" s="5">
        <v>0</v>
      </c>
      <c r="S19" s="5">
        <v>1</v>
      </c>
      <c r="T19" s="19" t="s">
        <v>122</v>
      </c>
      <c r="U19" s="5">
        <v>2</v>
      </c>
      <c r="V19" s="5">
        <v>10</v>
      </c>
      <c r="W19" s="5">
        <v>2</v>
      </c>
    </row>
    <row r="20" spans="1:23">
      <c r="A20" s="5">
        <f t="shared" si="1"/>
        <v>17</v>
      </c>
      <c r="B20" s="5">
        <v>1051</v>
      </c>
      <c r="C20" s="20" t="str">
        <f>INDEX(Unitinfo!C:C,MATCH(UnitGradeInfo!B20,Unitinfo!A:A,0))</f>
        <v>(원거리)Indian_Archer_2</v>
      </c>
      <c r="D20" s="9">
        <v>1</v>
      </c>
      <c r="E20" s="9">
        <v>38</v>
      </c>
      <c r="F20" s="5">
        <v>1300</v>
      </c>
      <c r="G20" s="5">
        <v>15</v>
      </c>
      <c r="H20" s="5">
        <v>60</v>
      </c>
      <c r="I20" s="42">
        <f>IF(INDEX(Unitinfo!D:D,MATCH(UnitGradeInfo!B20,Unitinfo!A:A,0))=1,50,5)</f>
        <v>50</v>
      </c>
      <c r="J20" s="5">
        <v>1</v>
      </c>
      <c r="K20" s="5">
        <v>1</v>
      </c>
      <c r="L20" s="5">
        <v>0</v>
      </c>
      <c r="M20" s="5">
        <v>250</v>
      </c>
      <c r="N20" s="5">
        <f t="shared" si="0"/>
        <v>1051</v>
      </c>
      <c r="O20" s="5">
        <v>0</v>
      </c>
      <c r="P20" s="5">
        <v>0</v>
      </c>
      <c r="Q20" s="19" t="s">
        <v>122</v>
      </c>
      <c r="R20" s="5">
        <v>0</v>
      </c>
      <c r="S20" s="5">
        <v>1</v>
      </c>
      <c r="T20" s="19" t="s">
        <v>122</v>
      </c>
      <c r="U20" s="5">
        <v>2</v>
      </c>
      <c r="V20" s="5">
        <v>10</v>
      </c>
      <c r="W20" s="5">
        <v>2</v>
      </c>
    </row>
    <row r="21" spans="1:23">
      <c r="A21" s="5">
        <f t="shared" si="1"/>
        <v>18</v>
      </c>
      <c r="B21" s="5">
        <v>1052</v>
      </c>
      <c r="C21" s="20" t="str">
        <f>INDEX(Unitinfo!C:C,MATCH(UnitGradeInfo!B21,Unitinfo!A:A,0))</f>
        <v>(근거리)Indian_Shield_2</v>
      </c>
      <c r="D21" s="9">
        <v>1</v>
      </c>
      <c r="E21" s="9">
        <v>47</v>
      </c>
      <c r="F21" s="5">
        <v>2500</v>
      </c>
      <c r="G21" s="5">
        <v>15</v>
      </c>
      <c r="H21" s="5">
        <v>90</v>
      </c>
      <c r="I21" s="42">
        <f>IF(INDEX(Unitinfo!D:D,MATCH(UnitGradeInfo!B21,Unitinfo!A:A,0))=1,50,5)</f>
        <v>5</v>
      </c>
      <c r="J21" s="5">
        <v>1</v>
      </c>
      <c r="K21" s="5">
        <v>1</v>
      </c>
      <c r="L21" s="5">
        <v>0</v>
      </c>
      <c r="M21" s="5">
        <v>250</v>
      </c>
      <c r="N21" s="5">
        <f t="shared" si="0"/>
        <v>1052</v>
      </c>
      <c r="O21" s="5">
        <v>0</v>
      </c>
      <c r="P21" s="5">
        <v>0</v>
      </c>
      <c r="Q21" s="19" t="s">
        <v>122</v>
      </c>
      <c r="R21" s="5">
        <v>0</v>
      </c>
      <c r="S21" s="5">
        <v>1</v>
      </c>
      <c r="T21" s="19" t="s">
        <v>122</v>
      </c>
      <c r="U21" s="5">
        <v>2</v>
      </c>
      <c r="V21" s="5">
        <v>10</v>
      </c>
      <c r="W21" s="5">
        <v>2</v>
      </c>
    </row>
    <row r="22" spans="1:23">
      <c r="A22" s="5">
        <f t="shared" si="1"/>
        <v>19</v>
      </c>
      <c r="B22" s="5">
        <v>1053</v>
      </c>
      <c r="C22" s="20" t="str">
        <f>INDEX(Unitinfo!C:C,MATCH(UnitGradeInfo!B22,Unitinfo!A:A,0))</f>
        <v>(근거리)Indian_Spear_2</v>
      </c>
      <c r="D22" s="9">
        <v>1</v>
      </c>
      <c r="E22" s="9">
        <v>55</v>
      </c>
      <c r="F22" s="5">
        <v>2500</v>
      </c>
      <c r="G22" s="5">
        <v>15</v>
      </c>
      <c r="H22" s="5">
        <v>195</v>
      </c>
      <c r="I22" s="42">
        <f>IF(INDEX(Unitinfo!D:D,MATCH(UnitGradeInfo!B22,Unitinfo!A:A,0))=1,50,5)</f>
        <v>5</v>
      </c>
      <c r="J22" s="5">
        <v>1</v>
      </c>
      <c r="K22" s="5">
        <v>1</v>
      </c>
      <c r="L22" s="5">
        <v>0</v>
      </c>
      <c r="M22" s="5">
        <v>250</v>
      </c>
      <c r="N22" s="5">
        <f t="shared" si="0"/>
        <v>1053</v>
      </c>
      <c r="O22" s="5">
        <v>0</v>
      </c>
      <c r="P22" s="5">
        <v>0</v>
      </c>
      <c r="Q22" s="19" t="s">
        <v>122</v>
      </c>
      <c r="R22" s="5">
        <v>0</v>
      </c>
      <c r="S22" s="5">
        <v>1</v>
      </c>
      <c r="T22" s="19" t="s">
        <v>122</v>
      </c>
      <c r="U22" s="5">
        <v>2</v>
      </c>
      <c r="V22" s="5">
        <v>10</v>
      </c>
      <c r="W22" s="5">
        <v>2</v>
      </c>
    </row>
    <row r="23" spans="1:23">
      <c r="A23" s="5">
        <f t="shared" si="1"/>
        <v>20</v>
      </c>
      <c r="B23" s="5">
        <v>1054</v>
      </c>
      <c r="C23" s="20" t="str">
        <f>INDEX(Unitinfo!C:C,MATCH(UnitGradeInfo!B23,Unitinfo!A:A,0))</f>
        <v>(근거리)Indian_Sword_2</v>
      </c>
      <c r="D23" s="9">
        <v>1</v>
      </c>
      <c r="E23" s="9">
        <v>47</v>
      </c>
      <c r="F23" s="5">
        <v>2250</v>
      </c>
      <c r="G23" s="5">
        <v>15</v>
      </c>
      <c r="H23" s="5">
        <v>120</v>
      </c>
      <c r="I23" s="42">
        <f>IF(INDEX(Unitinfo!D:D,MATCH(UnitGradeInfo!B23,Unitinfo!A:A,0))=1,50,5)</f>
        <v>5</v>
      </c>
      <c r="J23" s="5">
        <v>1</v>
      </c>
      <c r="K23" s="5">
        <v>1</v>
      </c>
      <c r="L23" s="5">
        <v>0</v>
      </c>
      <c r="M23" s="5">
        <v>250</v>
      </c>
      <c r="N23" s="5">
        <f t="shared" si="0"/>
        <v>1054</v>
      </c>
      <c r="O23" s="5">
        <v>0</v>
      </c>
      <c r="P23" s="5">
        <v>0</v>
      </c>
      <c r="Q23" s="19" t="s">
        <v>122</v>
      </c>
      <c r="R23" s="5">
        <v>0</v>
      </c>
      <c r="S23" s="5">
        <v>1</v>
      </c>
      <c r="T23" s="19" t="s">
        <v>122</v>
      </c>
      <c r="U23" s="5">
        <v>2</v>
      </c>
      <c r="V23" s="5">
        <v>10</v>
      </c>
      <c r="W23" s="5">
        <v>2</v>
      </c>
    </row>
    <row r="24" spans="1:23">
      <c r="A24" s="5">
        <f t="shared" si="1"/>
        <v>21</v>
      </c>
      <c r="B24" s="5">
        <v>1055</v>
      </c>
      <c r="C24" s="20" t="str">
        <f>INDEX(Unitinfo!C:C,MATCH(UnitGradeInfo!B24,Unitinfo!A:A,0))</f>
        <v>(근거리)Indian_Mask_2</v>
      </c>
      <c r="D24" s="9">
        <v>1</v>
      </c>
      <c r="E24" s="9">
        <v>64</v>
      </c>
      <c r="F24" s="5">
        <v>2750</v>
      </c>
      <c r="G24" s="5">
        <v>15</v>
      </c>
      <c r="H24" s="5">
        <v>270</v>
      </c>
      <c r="I24" s="42">
        <f>IF(INDEX(Unitinfo!D:D,MATCH(UnitGradeInfo!B24,Unitinfo!A:A,0))=1,50,5)</f>
        <v>5</v>
      </c>
      <c r="J24" s="5">
        <v>1</v>
      </c>
      <c r="K24" s="5">
        <v>1</v>
      </c>
      <c r="L24" s="5">
        <v>0</v>
      </c>
      <c r="M24" s="5">
        <v>250</v>
      </c>
      <c r="N24" s="5">
        <f t="shared" si="0"/>
        <v>1055</v>
      </c>
      <c r="O24" s="5">
        <v>0</v>
      </c>
      <c r="P24" s="5">
        <v>0</v>
      </c>
      <c r="Q24" s="19" t="s">
        <v>122</v>
      </c>
      <c r="R24" s="5">
        <v>0</v>
      </c>
      <c r="S24" s="5">
        <v>1</v>
      </c>
      <c r="T24" s="19" t="s">
        <v>122</v>
      </c>
      <c r="U24" s="5">
        <v>2</v>
      </c>
      <c r="V24" s="5">
        <v>10</v>
      </c>
      <c r="W24" s="5">
        <v>2</v>
      </c>
    </row>
    <row r="25" spans="1:23">
      <c r="A25" s="5">
        <f t="shared" si="1"/>
        <v>22</v>
      </c>
      <c r="B25" s="5">
        <v>1056</v>
      </c>
      <c r="C25" s="20" t="str">
        <f>INDEX(Unitinfo!C:C,MATCH(UnitGradeInfo!B25,Unitinfo!A:A,0))</f>
        <v>(근거리)Indian_Bear_2</v>
      </c>
      <c r="D25" s="9">
        <v>1</v>
      </c>
      <c r="E25" s="9">
        <v>64</v>
      </c>
      <c r="F25" s="5">
        <v>2750</v>
      </c>
      <c r="G25" s="5">
        <v>15</v>
      </c>
      <c r="H25" s="5">
        <v>240</v>
      </c>
      <c r="I25" s="42">
        <f>IF(INDEX(Unitinfo!D:D,MATCH(UnitGradeInfo!B25,Unitinfo!A:A,0))=1,50,5)</f>
        <v>5</v>
      </c>
      <c r="J25" s="5">
        <v>1</v>
      </c>
      <c r="K25" s="5">
        <v>1</v>
      </c>
      <c r="L25" s="5">
        <v>0</v>
      </c>
      <c r="M25" s="5">
        <v>200</v>
      </c>
      <c r="N25" s="5">
        <f t="shared" si="0"/>
        <v>1056</v>
      </c>
      <c r="O25" s="5">
        <v>0</v>
      </c>
      <c r="P25" s="5">
        <v>0</v>
      </c>
      <c r="Q25" s="19" t="s">
        <v>122</v>
      </c>
      <c r="R25" s="5">
        <v>0</v>
      </c>
      <c r="S25" s="5">
        <v>1</v>
      </c>
      <c r="T25" s="19" t="s">
        <v>122</v>
      </c>
      <c r="U25" s="5">
        <v>2</v>
      </c>
      <c r="V25" s="5">
        <v>10</v>
      </c>
      <c r="W25" s="5">
        <v>2</v>
      </c>
    </row>
    <row r="26" spans="1:23">
      <c r="A26" s="5">
        <f t="shared" si="1"/>
        <v>23</v>
      </c>
      <c r="B26" s="5">
        <v>1057</v>
      </c>
      <c r="C26" s="20" t="str">
        <f>INDEX(Unitinfo!C:C,MATCH(UnitGradeInfo!B26,Unitinfo!A:A,0))</f>
        <v>(근거리)Bear_2</v>
      </c>
      <c r="D26" s="9">
        <v>1</v>
      </c>
      <c r="E26" s="9">
        <v>73</v>
      </c>
      <c r="F26" s="5">
        <v>2750</v>
      </c>
      <c r="G26" s="5">
        <v>15</v>
      </c>
      <c r="H26" s="5">
        <v>285</v>
      </c>
      <c r="I26" s="42">
        <f>IF(INDEX(Unitinfo!D:D,MATCH(UnitGradeInfo!B26,Unitinfo!A:A,0))=1,50,5)</f>
        <v>5</v>
      </c>
      <c r="J26" s="5">
        <v>1</v>
      </c>
      <c r="K26" s="5">
        <v>1</v>
      </c>
      <c r="L26" s="5">
        <v>0</v>
      </c>
      <c r="M26" s="5">
        <v>250</v>
      </c>
      <c r="N26" s="5">
        <f t="shared" si="0"/>
        <v>1057</v>
      </c>
      <c r="O26" s="5">
        <v>0</v>
      </c>
      <c r="P26" s="5">
        <v>0</v>
      </c>
      <c r="Q26" s="19" t="s">
        <v>122</v>
      </c>
      <c r="R26" s="5">
        <v>0</v>
      </c>
      <c r="S26" s="5">
        <v>1</v>
      </c>
      <c r="T26" s="19" t="s">
        <v>122</v>
      </c>
      <c r="U26" s="5">
        <v>2</v>
      </c>
      <c r="V26" s="5">
        <v>10</v>
      </c>
      <c r="W26" s="5">
        <v>2</v>
      </c>
    </row>
    <row r="27" spans="1:23">
      <c r="A27" s="5">
        <f t="shared" si="1"/>
        <v>24</v>
      </c>
      <c r="B27" s="5">
        <v>1058</v>
      </c>
      <c r="C27" s="20" t="str">
        <f>INDEX(Unitinfo!C:C,MATCH(UnitGradeInfo!B27,Unitinfo!A:A,0))</f>
        <v>(근거리)Indian_Master_2</v>
      </c>
      <c r="D27" s="9">
        <v>1</v>
      </c>
      <c r="E27" s="9">
        <v>73</v>
      </c>
      <c r="F27" s="5">
        <v>2375</v>
      </c>
      <c r="G27" s="5">
        <v>15</v>
      </c>
      <c r="H27" s="5">
        <v>270</v>
      </c>
      <c r="I27" s="42">
        <f>IF(INDEX(Unitinfo!D:D,MATCH(UnitGradeInfo!B27,Unitinfo!A:A,0))=1,50,5)</f>
        <v>5</v>
      </c>
      <c r="J27" s="5">
        <v>1</v>
      </c>
      <c r="K27" s="5">
        <v>1</v>
      </c>
      <c r="L27" s="5">
        <v>0</v>
      </c>
      <c r="M27" s="5">
        <v>250</v>
      </c>
      <c r="N27" s="5">
        <f t="shared" si="0"/>
        <v>1058</v>
      </c>
      <c r="O27" s="5">
        <v>0</v>
      </c>
      <c r="P27" s="5">
        <v>0</v>
      </c>
      <c r="Q27" s="19" t="s">
        <v>122</v>
      </c>
      <c r="R27" s="5">
        <v>0</v>
      </c>
      <c r="S27" s="5">
        <v>1</v>
      </c>
      <c r="T27" s="19" t="s">
        <v>122</v>
      </c>
      <c r="U27" s="5">
        <v>2</v>
      </c>
      <c r="V27" s="5">
        <v>10</v>
      </c>
      <c r="W27" s="5">
        <v>2</v>
      </c>
    </row>
    <row r="28" spans="1:23">
      <c r="A28" s="5">
        <f t="shared" si="1"/>
        <v>25</v>
      </c>
      <c r="B28" s="5">
        <v>1059</v>
      </c>
      <c r="C28" s="20" t="str">
        <f>INDEX(Unitinfo!C:C,MATCH(UnitGradeInfo!B28,Unitinfo!A:A,0))</f>
        <v>(근거리)Corgi_2</v>
      </c>
      <c r="D28" s="9">
        <v>1</v>
      </c>
      <c r="E28" s="9">
        <v>82</v>
      </c>
      <c r="F28" s="5">
        <v>3000</v>
      </c>
      <c r="G28" s="5">
        <v>30</v>
      </c>
      <c r="H28" s="5">
        <v>345</v>
      </c>
      <c r="I28" s="42">
        <f>IF(INDEX(Unitinfo!D:D,MATCH(UnitGradeInfo!B28,Unitinfo!A:A,0))=1,50,5)</f>
        <v>5</v>
      </c>
      <c r="J28" s="5">
        <v>1</v>
      </c>
      <c r="K28" s="5">
        <v>1</v>
      </c>
      <c r="L28" s="5">
        <v>0</v>
      </c>
      <c r="M28" s="5">
        <v>167</v>
      </c>
      <c r="N28" s="5">
        <f t="shared" si="0"/>
        <v>1059</v>
      </c>
      <c r="O28" s="5">
        <v>0</v>
      </c>
      <c r="P28" s="5">
        <v>0</v>
      </c>
      <c r="Q28" s="19" t="s">
        <v>122</v>
      </c>
      <c r="R28" s="5">
        <v>0</v>
      </c>
      <c r="S28" s="5">
        <v>1</v>
      </c>
      <c r="T28" s="19" t="s">
        <v>122</v>
      </c>
      <c r="U28" s="5">
        <v>2</v>
      </c>
      <c r="V28" s="5">
        <v>10</v>
      </c>
      <c r="W28" s="5">
        <v>2</v>
      </c>
    </row>
    <row r="29" spans="1:23">
      <c r="A29" s="5">
        <f t="shared" si="1"/>
        <v>26</v>
      </c>
      <c r="B29" s="5">
        <v>1060</v>
      </c>
      <c r="C29" s="20" t="str">
        <f>INDEX(Unitinfo!C:C,MATCH(UnitGradeInfo!B29,Unitinfo!A:A,0))</f>
        <v>(근거리)Indian_Horse_Sword_2</v>
      </c>
      <c r="D29" s="9">
        <v>1</v>
      </c>
      <c r="E29" s="9">
        <v>64</v>
      </c>
      <c r="F29" s="5">
        <v>2250</v>
      </c>
      <c r="G29" s="5">
        <v>30</v>
      </c>
      <c r="H29" s="5">
        <v>225</v>
      </c>
      <c r="I29" s="42">
        <f>IF(INDEX(Unitinfo!D:D,MATCH(UnitGradeInfo!B29,Unitinfo!A:A,0))=1,50,5)</f>
        <v>5</v>
      </c>
      <c r="J29" s="5">
        <v>1</v>
      </c>
      <c r="K29" s="5">
        <v>1</v>
      </c>
      <c r="L29" s="5">
        <v>0</v>
      </c>
      <c r="M29" s="5">
        <v>250</v>
      </c>
      <c r="N29" s="5">
        <f t="shared" si="0"/>
        <v>1060</v>
      </c>
      <c r="O29" s="5">
        <v>0</v>
      </c>
      <c r="P29" s="5">
        <v>0</v>
      </c>
      <c r="Q29" s="19" t="s">
        <v>122</v>
      </c>
      <c r="R29" s="5">
        <v>0</v>
      </c>
      <c r="S29" s="5">
        <v>1</v>
      </c>
      <c r="T29" s="19" t="s">
        <v>122</v>
      </c>
      <c r="U29" s="5">
        <v>2</v>
      </c>
      <c r="V29" s="5">
        <v>10</v>
      </c>
      <c r="W29" s="5">
        <v>2</v>
      </c>
    </row>
    <row r="30" spans="1:23">
      <c r="A30" s="5">
        <f t="shared" si="1"/>
        <v>27</v>
      </c>
      <c r="B30" s="5">
        <v>1061</v>
      </c>
      <c r="C30" s="20" t="str">
        <f>INDEX(Unitinfo!C:C,MATCH(UnitGradeInfo!B30,Unitinfo!A:A,0))</f>
        <v>(근거리)Indian_Horse_Spear_2</v>
      </c>
      <c r="D30" s="9">
        <v>1</v>
      </c>
      <c r="E30" s="9">
        <v>78</v>
      </c>
      <c r="F30" s="5">
        <v>3250</v>
      </c>
      <c r="G30" s="5">
        <v>15</v>
      </c>
      <c r="H30" s="5">
        <v>315</v>
      </c>
      <c r="I30" s="42">
        <f>IF(INDEX(Unitinfo!D:D,MATCH(UnitGradeInfo!B30,Unitinfo!A:A,0))=1,50,5)</f>
        <v>5</v>
      </c>
      <c r="J30" s="5">
        <v>1</v>
      </c>
      <c r="K30" s="5">
        <v>1</v>
      </c>
      <c r="L30" s="5">
        <v>0</v>
      </c>
      <c r="M30" s="5">
        <v>250</v>
      </c>
      <c r="N30" s="5">
        <f t="shared" si="0"/>
        <v>1061</v>
      </c>
      <c r="O30" s="5">
        <v>0</v>
      </c>
      <c r="P30" s="5">
        <v>0</v>
      </c>
      <c r="Q30" s="19" t="s">
        <v>122</v>
      </c>
      <c r="R30" s="5">
        <v>0</v>
      </c>
      <c r="S30" s="5">
        <v>1</v>
      </c>
      <c r="T30" s="19" t="s">
        <v>122</v>
      </c>
      <c r="U30" s="5">
        <v>2</v>
      </c>
      <c r="V30" s="5">
        <v>10</v>
      </c>
      <c r="W30" s="5">
        <v>2</v>
      </c>
    </row>
    <row r="31" spans="1:23">
      <c r="A31" s="5">
        <f t="shared" si="1"/>
        <v>28</v>
      </c>
      <c r="B31" s="5">
        <v>1062</v>
      </c>
      <c r="C31" s="20" t="str">
        <f>INDEX(Unitinfo!C:C,MATCH(UnitGradeInfo!B31,Unitinfo!A:A,0))</f>
        <v>(원거리)Indian_Horse_Archer_2</v>
      </c>
      <c r="D31" s="9">
        <v>1</v>
      </c>
      <c r="E31" s="9">
        <v>78</v>
      </c>
      <c r="F31" s="5">
        <v>2200</v>
      </c>
      <c r="G31" s="5">
        <v>15</v>
      </c>
      <c r="H31" s="5">
        <v>250</v>
      </c>
      <c r="I31" s="42">
        <f>IF(INDEX(Unitinfo!D:D,MATCH(UnitGradeInfo!B31,Unitinfo!A:A,0))=1,50,5)</f>
        <v>50</v>
      </c>
      <c r="J31" s="5">
        <v>1</v>
      </c>
      <c r="K31" s="5">
        <v>1</v>
      </c>
      <c r="L31" s="5">
        <v>0</v>
      </c>
      <c r="M31" s="5">
        <v>250</v>
      </c>
      <c r="N31" s="5">
        <f t="shared" si="0"/>
        <v>1062</v>
      </c>
      <c r="O31" s="5">
        <v>0</v>
      </c>
      <c r="P31" s="5">
        <v>0</v>
      </c>
      <c r="Q31" s="19" t="s">
        <v>122</v>
      </c>
      <c r="R31" s="5">
        <v>0</v>
      </c>
      <c r="S31" s="5">
        <v>1</v>
      </c>
      <c r="T31" s="19" t="s">
        <v>122</v>
      </c>
      <c r="U31" s="5">
        <v>2</v>
      </c>
      <c r="V31" s="5">
        <v>10</v>
      </c>
      <c r="W31" s="5">
        <v>2</v>
      </c>
    </row>
    <row r="32" spans="1:23">
      <c r="A32" s="5">
        <f t="shared" si="1"/>
        <v>29</v>
      </c>
      <c r="B32" s="5">
        <v>1063</v>
      </c>
      <c r="C32" s="20" t="str">
        <f>INDEX(Unitinfo!C:C,MATCH(UnitGradeInfo!B32,Unitinfo!A:A,0))</f>
        <v>(원거리)Chicken_Black_2</v>
      </c>
      <c r="D32" s="9">
        <v>1</v>
      </c>
      <c r="E32" s="9">
        <v>92</v>
      </c>
      <c r="F32" s="5">
        <v>3000</v>
      </c>
      <c r="G32" s="5">
        <v>30</v>
      </c>
      <c r="H32" s="5">
        <v>290</v>
      </c>
      <c r="I32" s="42">
        <f>IF(INDEX(Unitinfo!D:D,MATCH(UnitGradeInfo!B32,Unitinfo!A:A,0))=1,50,5)</f>
        <v>50</v>
      </c>
      <c r="J32" s="5">
        <v>1</v>
      </c>
      <c r="K32" s="5">
        <v>1</v>
      </c>
      <c r="L32" s="5">
        <v>0</v>
      </c>
      <c r="M32" s="5">
        <v>250</v>
      </c>
      <c r="N32" s="5">
        <f t="shared" si="0"/>
        <v>1063</v>
      </c>
      <c r="O32" s="5">
        <v>0</v>
      </c>
      <c r="P32" s="5">
        <v>0</v>
      </c>
      <c r="Q32" s="19" t="s">
        <v>122</v>
      </c>
      <c r="R32" s="5">
        <v>0</v>
      </c>
      <c r="S32" s="5">
        <v>1</v>
      </c>
      <c r="T32" s="19" t="s">
        <v>122</v>
      </c>
      <c r="U32" s="5">
        <v>2</v>
      </c>
      <c r="V32" s="5">
        <v>10</v>
      </c>
      <c r="W32" s="5">
        <v>2</v>
      </c>
    </row>
    <row r="33" spans="1:23">
      <c r="A33" s="5">
        <f t="shared" si="1"/>
        <v>30</v>
      </c>
      <c r="B33" s="5">
        <v>1064</v>
      </c>
      <c r="C33" s="20" t="str">
        <f>INDEX(Unitinfo!C:C,MATCH(UnitGradeInfo!B33,Unitinfo!A:A,0))</f>
        <v>(원거리)Chicken_White_2</v>
      </c>
      <c r="D33" s="9">
        <v>1</v>
      </c>
      <c r="E33" s="9">
        <v>92</v>
      </c>
      <c r="F33" s="5">
        <v>3000</v>
      </c>
      <c r="G33" s="5">
        <v>30</v>
      </c>
      <c r="H33" s="5">
        <v>290</v>
      </c>
      <c r="I33" s="42">
        <f>IF(INDEX(Unitinfo!D:D,MATCH(UnitGradeInfo!B33,Unitinfo!A:A,0))=1,50,5)</f>
        <v>50</v>
      </c>
      <c r="J33" s="5">
        <v>1</v>
      </c>
      <c r="K33" s="5">
        <v>1</v>
      </c>
      <c r="L33" s="5">
        <v>0</v>
      </c>
      <c r="M33" s="5">
        <v>250</v>
      </c>
      <c r="N33" s="5">
        <f t="shared" si="0"/>
        <v>1064</v>
      </c>
      <c r="O33" s="5">
        <v>0</v>
      </c>
      <c r="P33" s="5">
        <v>0</v>
      </c>
      <c r="Q33" s="19" t="s">
        <v>122</v>
      </c>
      <c r="R33" s="5">
        <v>0</v>
      </c>
      <c r="S33" s="5">
        <v>1</v>
      </c>
      <c r="T33" s="19" t="s">
        <v>122</v>
      </c>
      <c r="U33" s="5">
        <v>2</v>
      </c>
      <c r="V33" s="5">
        <v>10</v>
      </c>
      <c r="W33" s="5">
        <v>2</v>
      </c>
    </row>
    <row r="34" spans="1:23">
      <c r="A34" s="5">
        <f t="shared" si="1"/>
        <v>31</v>
      </c>
      <c r="B34" s="5">
        <v>1065</v>
      </c>
      <c r="C34" s="20" t="str">
        <f>INDEX(Unitinfo!C:C,MATCH(UnitGradeInfo!B34,Unitinfo!A:A,0))</f>
        <v>(근거리)Indian_Elephant_2</v>
      </c>
      <c r="D34" s="9">
        <v>1</v>
      </c>
      <c r="E34" s="9">
        <v>105</v>
      </c>
      <c r="F34" s="5">
        <v>4125</v>
      </c>
      <c r="G34" s="5">
        <v>15</v>
      </c>
      <c r="H34" s="5">
        <v>600</v>
      </c>
      <c r="I34" s="42">
        <f>IF(INDEX(Unitinfo!D:D,MATCH(UnitGradeInfo!B34,Unitinfo!A:A,0))=1,50,5)</f>
        <v>5</v>
      </c>
      <c r="J34" s="5">
        <v>1</v>
      </c>
      <c r="K34" s="5">
        <v>1</v>
      </c>
      <c r="L34" s="5">
        <v>0</v>
      </c>
      <c r="M34" s="5">
        <v>1000</v>
      </c>
      <c r="N34" s="5">
        <f t="shared" si="0"/>
        <v>1065</v>
      </c>
      <c r="O34" s="5">
        <v>0</v>
      </c>
      <c r="P34" s="5">
        <v>0</v>
      </c>
      <c r="Q34" s="19" t="s">
        <v>122</v>
      </c>
      <c r="R34" s="5">
        <v>0</v>
      </c>
      <c r="S34" s="5">
        <v>1</v>
      </c>
      <c r="T34" s="19" t="s">
        <v>122</v>
      </c>
      <c r="U34" s="5">
        <v>2</v>
      </c>
      <c r="V34" s="5">
        <v>10</v>
      </c>
      <c r="W34" s="5">
        <v>2</v>
      </c>
    </row>
    <row r="35" spans="1:23">
      <c r="A35" s="5">
        <f t="shared" si="1"/>
        <v>32</v>
      </c>
      <c r="B35" s="5">
        <v>1066</v>
      </c>
      <c r="C35" s="20" t="str">
        <f>INDEX(Unitinfo!C:C,MATCH(UnitGradeInfo!B35,Unitinfo!A:A,0))</f>
        <v>(원거리)Indian_Egg_2</v>
      </c>
      <c r="D35" s="9">
        <v>1</v>
      </c>
      <c r="E35" s="9">
        <v>105</v>
      </c>
      <c r="F35" s="5">
        <v>5375</v>
      </c>
      <c r="G35" s="5">
        <v>20</v>
      </c>
      <c r="H35" s="5">
        <v>465</v>
      </c>
      <c r="I35" s="42">
        <f>IF(INDEX(Unitinfo!D:D,MATCH(UnitGradeInfo!B35,Unitinfo!A:A,0))=1,50,5)</f>
        <v>50</v>
      </c>
      <c r="J35" s="5">
        <v>1</v>
      </c>
      <c r="K35" s="5">
        <v>1</v>
      </c>
      <c r="L35" s="5">
        <v>0</v>
      </c>
      <c r="M35" s="5">
        <v>334</v>
      </c>
      <c r="N35" s="5">
        <f t="shared" si="0"/>
        <v>1066</v>
      </c>
      <c r="O35" s="5">
        <v>0</v>
      </c>
      <c r="P35" s="5">
        <v>0</v>
      </c>
      <c r="Q35" s="19" t="s">
        <v>122</v>
      </c>
      <c r="R35" s="5">
        <v>0</v>
      </c>
      <c r="S35" s="5">
        <v>1</v>
      </c>
      <c r="T35" s="19" t="s">
        <v>122</v>
      </c>
      <c r="U35" s="5">
        <v>2</v>
      </c>
      <c r="V35" s="5">
        <v>10</v>
      </c>
      <c r="W35" s="5">
        <v>2</v>
      </c>
    </row>
    <row r="36" spans="1:23">
      <c r="A36" s="5">
        <f t="shared" si="1"/>
        <v>33</v>
      </c>
      <c r="B36" s="5">
        <v>2001</v>
      </c>
      <c r="C36" s="20" t="str">
        <f>INDEX(Unitinfo!C:C,MATCH(UnitGradeInfo!B36,Unitinfo!A:A,0))</f>
        <v>(근거리)Slime</v>
      </c>
      <c r="D36" s="5">
        <v>1</v>
      </c>
      <c r="E36" s="9">
        <v>13</v>
      </c>
      <c r="F36" s="5">
        <v>750</v>
      </c>
      <c r="G36" s="5">
        <v>10</v>
      </c>
      <c r="H36" s="5">
        <v>60</v>
      </c>
      <c r="I36" s="42">
        <f>IF(INDEX(Unitinfo!D:D,MATCH(UnitGradeInfo!B36,Unitinfo!A:A,0))=1,50,5)</f>
        <v>5</v>
      </c>
      <c r="J36" s="5">
        <v>1</v>
      </c>
      <c r="K36" s="5">
        <v>3</v>
      </c>
      <c r="L36" s="5">
        <v>0</v>
      </c>
      <c r="M36" s="5">
        <v>500</v>
      </c>
      <c r="N36" s="5">
        <f t="shared" si="0"/>
        <v>2001</v>
      </c>
      <c r="O36" s="5">
        <v>0</v>
      </c>
      <c r="P36" s="5">
        <v>0</v>
      </c>
      <c r="Q36" s="19" t="s">
        <v>122</v>
      </c>
      <c r="R36" s="5">
        <v>0</v>
      </c>
      <c r="S36" s="5">
        <v>3</v>
      </c>
      <c r="T36" s="19" t="s">
        <v>122</v>
      </c>
      <c r="U36" s="5">
        <v>2</v>
      </c>
      <c r="V36" s="5">
        <v>10</v>
      </c>
      <c r="W36" s="5">
        <v>2</v>
      </c>
    </row>
    <row r="37" spans="1:23">
      <c r="A37" s="5">
        <f t="shared" si="1"/>
        <v>34</v>
      </c>
      <c r="B37" s="5">
        <v>2002</v>
      </c>
      <c r="C37" s="20" t="str">
        <f>INDEX(Unitinfo!C:C,MATCH(UnitGradeInfo!B37,Unitinfo!A:A,0))</f>
        <v>(원거리)Slime_Archer</v>
      </c>
      <c r="D37" s="5">
        <v>1</v>
      </c>
      <c r="E37" s="9">
        <v>13</v>
      </c>
      <c r="F37" s="5">
        <v>600</v>
      </c>
      <c r="G37" s="5">
        <v>10</v>
      </c>
      <c r="H37" s="5">
        <v>40</v>
      </c>
      <c r="I37" s="42">
        <f>IF(INDEX(Unitinfo!D:D,MATCH(UnitGradeInfo!B37,Unitinfo!A:A,0))=1,50,5)</f>
        <v>50</v>
      </c>
      <c r="J37" s="5">
        <v>1</v>
      </c>
      <c r="K37" s="5">
        <v>3</v>
      </c>
      <c r="L37" s="5">
        <v>0</v>
      </c>
      <c r="M37" s="5">
        <v>250</v>
      </c>
      <c r="N37" s="5">
        <f t="shared" si="0"/>
        <v>2002</v>
      </c>
      <c r="O37" s="5">
        <v>0</v>
      </c>
      <c r="P37" s="5">
        <v>0</v>
      </c>
      <c r="Q37" s="19" t="s">
        <v>122</v>
      </c>
      <c r="R37" s="5">
        <v>0</v>
      </c>
      <c r="S37" s="5">
        <v>3</v>
      </c>
      <c r="T37" s="19" t="s">
        <v>122</v>
      </c>
      <c r="U37" s="5">
        <v>2</v>
      </c>
      <c r="V37" s="5">
        <v>10</v>
      </c>
      <c r="W37" s="5">
        <v>2</v>
      </c>
    </row>
    <row r="38" spans="1:23">
      <c r="A38" s="5">
        <f t="shared" si="1"/>
        <v>35</v>
      </c>
      <c r="B38" s="5">
        <v>2003</v>
      </c>
      <c r="C38" s="20" t="str">
        <f>INDEX(Unitinfo!C:C,MATCH(UnitGradeInfo!B38,Unitinfo!A:A,0))</f>
        <v>(근거리)Skeleton_Sword</v>
      </c>
      <c r="D38" s="5">
        <v>1</v>
      </c>
      <c r="E38" s="9">
        <v>13</v>
      </c>
      <c r="F38" s="5">
        <v>1000</v>
      </c>
      <c r="G38" s="5">
        <v>10</v>
      </c>
      <c r="H38" s="5">
        <v>60</v>
      </c>
      <c r="I38" s="42">
        <f>IF(INDEX(Unitinfo!D:D,MATCH(UnitGradeInfo!B38,Unitinfo!A:A,0))=1,50,5)</f>
        <v>5</v>
      </c>
      <c r="J38" s="5">
        <v>1</v>
      </c>
      <c r="K38" s="5">
        <v>3</v>
      </c>
      <c r="L38" s="5">
        <v>0</v>
      </c>
      <c r="M38" s="5">
        <v>334</v>
      </c>
      <c r="N38" s="5">
        <f t="shared" si="0"/>
        <v>2003</v>
      </c>
      <c r="O38" s="5">
        <v>0</v>
      </c>
      <c r="P38" s="5">
        <v>0</v>
      </c>
      <c r="Q38" s="19" t="s">
        <v>122</v>
      </c>
      <c r="R38" s="5">
        <v>0</v>
      </c>
      <c r="S38" s="5">
        <v>3</v>
      </c>
      <c r="T38" s="19" t="s">
        <v>122</v>
      </c>
      <c r="U38" s="5">
        <v>2</v>
      </c>
      <c r="V38" s="5">
        <v>10</v>
      </c>
      <c r="W38" s="5">
        <v>2</v>
      </c>
    </row>
    <row r="39" spans="1:23" ht="15.75" thickBot="1">
      <c r="A39" s="5">
        <f t="shared" si="1"/>
        <v>36</v>
      </c>
      <c r="B39" s="5">
        <v>2004</v>
      </c>
      <c r="C39" s="20" t="str">
        <f>INDEX(Unitinfo!C:C,MATCH(UnitGradeInfo!B39,Unitinfo!A:A,0))</f>
        <v>(원거리)Skeleton_Archer</v>
      </c>
      <c r="D39" s="5">
        <v>1</v>
      </c>
      <c r="E39" s="9">
        <v>13</v>
      </c>
      <c r="F39" s="5">
        <v>600</v>
      </c>
      <c r="G39" s="5">
        <v>10</v>
      </c>
      <c r="H39" s="5">
        <v>60</v>
      </c>
      <c r="I39" s="42">
        <f>IF(INDEX(Unitinfo!D:D,MATCH(UnitGradeInfo!B39,Unitinfo!A:A,0))=1,50,5)</f>
        <v>50</v>
      </c>
      <c r="J39" s="5">
        <v>1</v>
      </c>
      <c r="K39" s="5">
        <v>3</v>
      </c>
      <c r="L39" s="5">
        <v>0</v>
      </c>
      <c r="M39" s="5">
        <v>334</v>
      </c>
      <c r="N39" s="5">
        <f t="shared" si="0"/>
        <v>2004</v>
      </c>
      <c r="O39" s="5">
        <v>0</v>
      </c>
      <c r="P39" s="5">
        <v>0</v>
      </c>
      <c r="Q39" s="19" t="s">
        <v>122</v>
      </c>
      <c r="R39" s="5">
        <v>0</v>
      </c>
      <c r="S39" s="5">
        <v>3</v>
      </c>
      <c r="T39" s="19" t="s">
        <v>122</v>
      </c>
      <c r="U39" s="5">
        <v>2</v>
      </c>
      <c r="V39" s="5">
        <v>10</v>
      </c>
      <c r="W39" s="5">
        <v>2</v>
      </c>
    </row>
    <row r="40" spans="1:23" ht="15.75" thickBot="1">
      <c r="A40" s="5">
        <f t="shared" si="1"/>
        <v>37</v>
      </c>
      <c r="B40" s="5">
        <v>2005</v>
      </c>
      <c r="C40" s="20" t="str">
        <f>INDEX(Unitinfo!C:C,MATCH(UnitGradeInfo!B40,Unitinfo!A:A,0))</f>
        <v>(원거리)Skeleton_Witch</v>
      </c>
      <c r="D40" s="21">
        <v>1</v>
      </c>
      <c r="E40" s="9">
        <v>13</v>
      </c>
      <c r="F40" s="5">
        <v>1000</v>
      </c>
      <c r="G40" s="5">
        <v>10</v>
      </c>
      <c r="H40" s="5">
        <v>90</v>
      </c>
      <c r="I40" s="42">
        <f>IF(INDEX(Unitinfo!D:D,MATCH(UnitGradeInfo!B40,Unitinfo!A:A,0))=1,50,5)</f>
        <v>50</v>
      </c>
      <c r="J40" s="5">
        <v>1</v>
      </c>
      <c r="K40" s="5">
        <v>3</v>
      </c>
      <c r="L40" s="5">
        <v>0</v>
      </c>
      <c r="M40" s="5">
        <v>500</v>
      </c>
      <c r="N40" s="5">
        <f t="shared" si="0"/>
        <v>2005</v>
      </c>
      <c r="O40" s="5">
        <v>0</v>
      </c>
      <c r="P40" s="5">
        <v>0</v>
      </c>
      <c r="Q40" s="19" t="s">
        <v>122</v>
      </c>
      <c r="R40" s="5">
        <v>0</v>
      </c>
      <c r="S40" s="5">
        <v>3</v>
      </c>
      <c r="T40" s="19" t="s">
        <v>122</v>
      </c>
      <c r="U40" s="5">
        <v>2</v>
      </c>
      <c r="V40" s="5">
        <v>10</v>
      </c>
      <c r="W40" s="5">
        <v>2</v>
      </c>
    </row>
    <row r="41" spans="1:23">
      <c r="A41" s="5">
        <f t="shared" si="1"/>
        <v>38</v>
      </c>
      <c r="B41" s="5">
        <v>2006</v>
      </c>
      <c r="C41" s="20" t="str">
        <f>INDEX(Unitinfo!C:C,MATCH(UnitGradeInfo!B41,Unitinfo!A:A,0))</f>
        <v>(근거리)Zombie_Hand</v>
      </c>
      <c r="D41" s="5">
        <v>1</v>
      </c>
      <c r="E41" s="9">
        <v>25</v>
      </c>
      <c r="F41" s="5">
        <v>2250</v>
      </c>
      <c r="G41" s="5">
        <v>10</v>
      </c>
      <c r="H41" s="5">
        <v>240</v>
      </c>
      <c r="I41" s="42">
        <f>IF(INDEX(Unitinfo!D:D,MATCH(UnitGradeInfo!B41,Unitinfo!A:A,0))=1,50,5)</f>
        <v>5</v>
      </c>
      <c r="J41" s="5">
        <v>1</v>
      </c>
      <c r="K41" s="5">
        <v>3</v>
      </c>
      <c r="L41" s="5">
        <v>0</v>
      </c>
      <c r="M41" s="5">
        <v>500</v>
      </c>
      <c r="N41" s="5">
        <f t="shared" si="0"/>
        <v>2006</v>
      </c>
      <c r="O41" s="5">
        <v>0</v>
      </c>
      <c r="P41" s="5">
        <v>0</v>
      </c>
      <c r="Q41" s="19" t="s">
        <v>122</v>
      </c>
      <c r="R41" s="5">
        <v>0</v>
      </c>
      <c r="S41" s="5">
        <v>3</v>
      </c>
      <c r="T41" s="19" t="s">
        <v>122</v>
      </c>
      <c r="U41" s="5">
        <v>2</v>
      </c>
      <c r="V41" s="5">
        <v>10</v>
      </c>
      <c r="W41" s="5">
        <v>2</v>
      </c>
    </row>
    <row r="42" spans="1:23" ht="15.75" thickBot="1">
      <c r="A42" s="5">
        <f t="shared" si="1"/>
        <v>39</v>
      </c>
      <c r="B42" s="5">
        <v>2007</v>
      </c>
      <c r="C42" s="20" t="str">
        <f>INDEX(Unitinfo!C:C,MATCH(UnitGradeInfo!B42,Unitinfo!A:A,0))</f>
        <v>(근거리)Zombie_Shield</v>
      </c>
      <c r="D42" s="5">
        <v>1</v>
      </c>
      <c r="E42" s="9">
        <v>25</v>
      </c>
      <c r="F42" s="5">
        <v>3000</v>
      </c>
      <c r="G42" s="5">
        <v>10</v>
      </c>
      <c r="H42" s="5">
        <v>150</v>
      </c>
      <c r="I42" s="42">
        <f>IF(INDEX(Unitinfo!D:D,MATCH(UnitGradeInfo!B42,Unitinfo!A:A,0))=1,50,5)</f>
        <v>5</v>
      </c>
      <c r="J42" s="5">
        <v>1</v>
      </c>
      <c r="K42" s="5">
        <v>3</v>
      </c>
      <c r="L42" s="5">
        <v>0</v>
      </c>
      <c r="M42" s="5">
        <v>1000</v>
      </c>
      <c r="N42" s="5">
        <f t="shared" si="0"/>
        <v>2007</v>
      </c>
      <c r="O42" s="5">
        <v>0</v>
      </c>
      <c r="P42" s="5">
        <v>0</v>
      </c>
      <c r="Q42" s="19" t="s">
        <v>122</v>
      </c>
      <c r="R42" s="5">
        <v>0</v>
      </c>
      <c r="S42" s="5">
        <v>3</v>
      </c>
      <c r="T42" s="19" t="s">
        <v>122</v>
      </c>
      <c r="U42" s="5">
        <v>2</v>
      </c>
      <c r="V42" s="5">
        <v>10</v>
      </c>
      <c r="W42" s="5">
        <v>2</v>
      </c>
    </row>
    <row r="43" spans="1:23" ht="15.75" thickBot="1">
      <c r="A43" s="5">
        <f t="shared" si="1"/>
        <v>40</v>
      </c>
      <c r="B43" s="5">
        <v>2008</v>
      </c>
      <c r="C43" s="20" t="str">
        <f>INDEX(Unitinfo!C:C,MATCH(UnitGradeInfo!B43,Unitinfo!A:A,0))</f>
        <v>(근거리)Zombie_Sword</v>
      </c>
      <c r="D43" s="21">
        <v>1</v>
      </c>
      <c r="E43" s="9">
        <v>25</v>
      </c>
      <c r="F43" s="5">
        <v>1750</v>
      </c>
      <c r="G43" s="5">
        <v>10</v>
      </c>
      <c r="H43" s="5">
        <v>180</v>
      </c>
      <c r="I43" s="42">
        <f>IF(INDEX(Unitinfo!D:D,MATCH(UnitGradeInfo!B43,Unitinfo!A:A,0))=1,50,5)</f>
        <v>5</v>
      </c>
      <c r="J43" s="5">
        <v>1</v>
      </c>
      <c r="K43" s="5">
        <v>3</v>
      </c>
      <c r="L43" s="5">
        <v>0</v>
      </c>
      <c r="M43" s="5">
        <v>167</v>
      </c>
      <c r="N43" s="5">
        <f t="shared" si="0"/>
        <v>2008</v>
      </c>
      <c r="O43" s="5">
        <v>0</v>
      </c>
      <c r="P43" s="5">
        <v>0</v>
      </c>
      <c r="Q43" s="19" t="s">
        <v>122</v>
      </c>
      <c r="R43" s="5">
        <v>0</v>
      </c>
      <c r="S43" s="5">
        <v>3</v>
      </c>
      <c r="T43" s="19" t="s">
        <v>122</v>
      </c>
      <c r="U43" s="5">
        <v>2</v>
      </c>
      <c r="V43" s="5">
        <v>10</v>
      </c>
      <c r="W43" s="5">
        <v>2</v>
      </c>
    </row>
    <row r="44" spans="1:23" ht="15.75" thickBot="1">
      <c r="A44" s="5">
        <f t="shared" si="1"/>
        <v>41</v>
      </c>
      <c r="B44" s="5">
        <v>2009</v>
      </c>
      <c r="C44" s="20" t="str">
        <f>INDEX(Unitinfo!C:C,MATCH(UnitGradeInfo!B44,Unitinfo!A:A,0))</f>
        <v>(원거리)Witch_Fire</v>
      </c>
      <c r="D44" s="21">
        <v>1</v>
      </c>
      <c r="E44" s="9">
        <v>113</v>
      </c>
      <c r="F44" s="5">
        <v>4700</v>
      </c>
      <c r="G44" s="5">
        <v>15</v>
      </c>
      <c r="H44" s="5">
        <v>800</v>
      </c>
      <c r="I44" s="42">
        <f>IF(INDEX(Unitinfo!D:D,MATCH(UnitGradeInfo!B44,Unitinfo!A:A,0))=1,50,5)</f>
        <v>50</v>
      </c>
      <c r="J44" s="5">
        <v>1</v>
      </c>
      <c r="K44" s="5">
        <v>3</v>
      </c>
      <c r="L44" s="5">
        <v>0</v>
      </c>
      <c r="M44" s="5">
        <v>1000</v>
      </c>
      <c r="N44" s="5">
        <f t="shared" si="0"/>
        <v>2009</v>
      </c>
      <c r="O44" s="5">
        <v>0</v>
      </c>
      <c r="P44" s="5">
        <v>0</v>
      </c>
      <c r="Q44" s="19" t="s">
        <v>121</v>
      </c>
      <c r="R44" s="5">
        <v>0</v>
      </c>
      <c r="S44" s="5">
        <v>1</v>
      </c>
      <c r="T44" s="19" t="s">
        <v>122</v>
      </c>
      <c r="U44" s="5">
        <v>2</v>
      </c>
      <c r="V44" s="5">
        <v>10</v>
      </c>
      <c r="W44" s="5">
        <v>2</v>
      </c>
    </row>
    <row r="45" spans="1:23" ht="15.75" thickBot="1">
      <c r="A45" s="5">
        <f t="shared" si="1"/>
        <v>42</v>
      </c>
      <c r="B45" s="5">
        <v>2010</v>
      </c>
      <c r="C45" s="20" t="str">
        <f>INDEX(Unitinfo!C:C,MATCH(UnitGradeInfo!B45,Unitinfo!A:A,0))</f>
        <v>(원거리)Witch_Thunder</v>
      </c>
      <c r="D45" s="21">
        <v>1</v>
      </c>
      <c r="E45" s="9">
        <v>113</v>
      </c>
      <c r="F45" s="5">
        <v>4700</v>
      </c>
      <c r="G45" s="5">
        <v>15</v>
      </c>
      <c r="H45" s="5">
        <v>800</v>
      </c>
      <c r="I45" s="42">
        <f>IF(INDEX(Unitinfo!D:D,MATCH(UnitGradeInfo!B45,Unitinfo!A:A,0))=1,50,5)</f>
        <v>50</v>
      </c>
      <c r="J45" s="5">
        <v>1</v>
      </c>
      <c r="K45" s="5">
        <v>3</v>
      </c>
      <c r="L45" s="5">
        <v>0</v>
      </c>
      <c r="M45" s="5">
        <v>1000</v>
      </c>
      <c r="N45" s="5">
        <f t="shared" ref="N45:N52" si="2">B45</f>
        <v>2010</v>
      </c>
      <c r="O45" s="5">
        <v>0</v>
      </c>
      <c r="P45" s="5">
        <v>0</v>
      </c>
      <c r="Q45" s="19" t="s">
        <v>121</v>
      </c>
      <c r="R45" s="5">
        <v>0</v>
      </c>
      <c r="S45" s="5">
        <v>1</v>
      </c>
      <c r="T45" s="19" t="s">
        <v>122</v>
      </c>
      <c r="U45" s="5">
        <v>2</v>
      </c>
      <c r="V45" s="5">
        <v>10</v>
      </c>
      <c r="W45" s="5">
        <v>2</v>
      </c>
    </row>
    <row r="46" spans="1:23" ht="15.75" thickBot="1">
      <c r="A46" s="5">
        <f t="shared" si="1"/>
        <v>43</v>
      </c>
      <c r="B46" s="5">
        <v>2011</v>
      </c>
      <c r="C46" s="20" t="str">
        <f>INDEX(Unitinfo!C:C,MATCH(UnitGradeInfo!B46,Unitinfo!A:A,0))</f>
        <v>(원거리)Witch_Poison</v>
      </c>
      <c r="D46" s="21">
        <v>1</v>
      </c>
      <c r="E46" s="9">
        <v>113</v>
      </c>
      <c r="F46" s="5">
        <v>4700</v>
      </c>
      <c r="G46" s="5">
        <v>15</v>
      </c>
      <c r="H46" s="5">
        <v>800</v>
      </c>
      <c r="I46" s="42">
        <f>IF(INDEX(Unitinfo!D:D,MATCH(UnitGradeInfo!B46,Unitinfo!A:A,0))=1,50,5)</f>
        <v>50</v>
      </c>
      <c r="J46" s="5">
        <v>1</v>
      </c>
      <c r="K46" s="5">
        <v>3</v>
      </c>
      <c r="L46" s="5">
        <v>0</v>
      </c>
      <c r="M46" s="5">
        <v>1000</v>
      </c>
      <c r="N46" s="5">
        <f t="shared" si="2"/>
        <v>2011</v>
      </c>
      <c r="O46" s="5">
        <v>0</v>
      </c>
      <c r="P46" s="5">
        <v>0</v>
      </c>
      <c r="Q46" s="19" t="s">
        <v>121</v>
      </c>
      <c r="R46" s="5">
        <v>0</v>
      </c>
      <c r="S46" s="5">
        <v>1</v>
      </c>
      <c r="T46" s="19" t="s">
        <v>122</v>
      </c>
      <c r="U46" s="5">
        <v>2</v>
      </c>
      <c r="V46" s="5">
        <v>10</v>
      </c>
      <c r="W46" s="5">
        <v>2</v>
      </c>
    </row>
    <row r="47" spans="1:23" ht="15.75" thickBot="1">
      <c r="A47" s="5">
        <f t="shared" si="1"/>
        <v>44</v>
      </c>
      <c r="B47" s="5">
        <v>2012</v>
      </c>
      <c r="C47" s="20" t="str">
        <f>INDEX(Unitinfo!C:C,MATCH(UnitGradeInfo!B47,Unitinfo!A:A,0))</f>
        <v>(원거리)Goblin_Stone</v>
      </c>
      <c r="D47" s="21">
        <v>1</v>
      </c>
      <c r="E47" s="9">
        <v>25</v>
      </c>
      <c r="F47" s="5">
        <v>1800</v>
      </c>
      <c r="G47" s="5">
        <v>10</v>
      </c>
      <c r="H47" s="5">
        <v>160</v>
      </c>
      <c r="I47" s="42">
        <f>IF(INDEX(Unitinfo!D:D,MATCH(UnitGradeInfo!B47,Unitinfo!A:A,0))=1,50,5)</f>
        <v>50</v>
      </c>
      <c r="J47" s="5">
        <v>1</v>
      </c>
      <c r="K47" s="5">
        <v>3</v>
      </c>
      <c r="L47" s="5">
        <v>0</v>
      </c>
      <c r="M47" s="5">
        <v>500</v>
      </c>
      <c r="N47" s="5">
        <f t="shared" si="2"/>
        <v>2012</v>
      </c>
      <c r="O47" s="5">
        <v>0</v>
      </c>
      <c r="P47" s="5">
        <v>0</v>
      </c>
      <c r="Q47" s="19" t="s">
        <v>121</v>
      </c>
      <c r="R47" s="5">
        <v>0</v>
      </c>
      <c r="S47" s="5">
        <v>3</v>
      </c>
      <c r="T47" s="19" t="s">
        <v>122</v>
      </c>
      <c r="U47" s="5">
        <v>2</v>
      </c>
      <c r="V47" s="5">
        <v>10</v>
      </c>
      <c r="W47" s="5">
        <v>2</v>
      </c>
    </row>
    <row r="48" spans="1:23" ht="15.75" thickBot="1">
      <c r="A48" s="5">
        <f t="shared" si="1"/>
        <v>45</v>
      </c>
      <c r="B48" s="5">
        <v>2013</v>
      </c>
      <c r="C48" s="20" t="str">
        <f>INDEX(Unitinfo!C:C,MATCH(UnitGradeInfo!B48,Unitinfo!A:A,0))</f>
        <v>(근거리)Goblin_Club</v>
      </c>
      <c r="D48" s="21">
        <v>1</v>
      </c>
      <c r="E48" s="9">
        <v>25</v>
      </c>
      <c r="F48" s="5">
        <v>2250</v>
      </c>
      <c r="G48" s="5">
        <v>10</v>
      </c>
      <c r="H48" s="5">
        <v>210</v>
      </c>
      <c r="I48" s="42">
        <f>IF(INDEX(Unitinfo!D:D,MATCH(UnitGradeInfo!B48,Unitinfo!A:A,0))=1,50,5)</f>
        <v>5</v>
      </c>
      <c r="J48" s="5">
        <v>1</v>
      </c>
      <c r="K48" s="5">
        <v>3</v>
      </c>
      <c r="L48" s="5">
        <v>0</v>
      </c>
      <c r="M48" s="5">
        <v>334</v>
      </c>
      <c r="N48" s="5">
        <f t="shared" si="2"/>
        <v>2013</v>
      </c>
      <c r="O48" s="5">
        <v>0</v>
      </c>
      <c r="P48" s="5">
        <v>0</v>
      </c>
      <c r="Q48" s="19" t="s">
        <v>121</v>
      </c>
      <c r="R48" s="5">
        <v>0</v>
      </c>
      <c r="S48" s="5">
        <v>3</v>
      </c>
      <c r="T48" s="19" t="s">
        <v>122</v>
      </c>
      <c r="U48" s="5">
        <v>2</v>
      </c>
      <c r="V48" s="5">
        <v>10</v>
      </c>
      <c r="W48" s="5">
        <v>2</v>
      </c>
    </row>
    <row r="49" spans="1:23" ht="15.75" thickBot="1">
      <c r="A49" s="5">
        <f t="shared" si="1"/>
        <v>46</v>
      </c>
      <c r="B49" s="5">
        <v>2014</v>
      </c>
      <c r="C49" s="20" t="str">
        <f>INDEX(Unitinfo!C:C,MATCH(UnitGradeInfo!B49,Unitinfo!A:A,0))</f>
        <v>(근거리)Goblin_Baby</v>
      </c>
      <c r="D49" s="21">
        <v>1</v>
      </c>
      <c r="E49" s="9">
        <v>28</v>
      </c>
      <c r="F49" s="5">
        <v>1625</v>
      </c>
      <c r="G49" s="5">
        <v>20</v>
      </c>
      <c r="H49" s="5">
        <v>180</v>
      </c>
      <c r="I49" s="42">
        <f>IF(INDEX(Unitinfo!D:D,MATCH(UnitGradeInfo!B49,Unitinfo!A:A,0))=1,50,5)</f>
        <v>5</v>
      </c>
      <c r="J49" s="5">
        <v>1</v>
      </c>
      <c r="K49" s="5">
        <v>3</v>
      </c>
      <c r="L49" s="5">
        <v>0</v>
      </c>
      <c r="M49" s="5">
        <v>125</v>
      </c>
      <c r="N49" s="5">
        <f t="shared" si="2"/>
        <v>2014</v>
      </c>
      <c r="O49" s="5">
        <v>0</v>
      </c>
      <c r="P49" s="5">
        <v>0</v>
      </c>
      <c r="Q49" s="19" t="s">
        <v>121</v>
      </c>
      <c r="R49" s="5">
        <v>0</v>
      </c>
      <c r="S49" s="5">
        <v>4</v>
      </c>
      <c r="T49" s="19" t="s">
        <v>122</v>
      </c>
      <c r="U49" s="5">
        <v>2</v>
      </c>
      <c r="V49" s="5">
        <v>10</v>
      </c>
      <c r="W49" s="5">
        <v>2</v>
      </c>
    </row>
    <row r="50" spans="1:23" ht="15.75" thickBot="1">
      <c r="A50" s="5">
        <f t="shared" si="1"/>
        <v>47</v>
      </c>
      <c r="B50" s="5">
        <v>2015</v>
      </c>
      <c r="C50" s="20" t="str">
        <f>INDEX(Unitinfo!C:C,MATCH(UnitGradeInfo!B50,Unitinfo!A:A,0))</f>
        <v>(원거리)Orc_Stone</v>
      </c>
      <c r="D50" s="21">
        <v>1</v>
      </c>
      <c r="E50" s="9">
        <v>113</v>
      </c>
      <c r="F50" s="5">
        <v>10400</v>
      </c>
      <c r="G50" s="5">
        <v>10</v>
      </c>
      <c r="H50" s="5">
        <v>600</v>
      </c>
      <c r="I50" s="42">
        <f>IF(INDEX(Unitinfo!D:D,MATCH(UnitGradeInfo!B50,Unitinfo!A:A,0))=1,50,5)</f>
        <v>50</v>
      </c>
      <c r="J50" s="5">
        <v>1</v>
      </c>
      <c r="K50" s="5">
        <v>3</v>
      </c>
      <c r="L50" s="5">
        <v>0</v>
      </c>
      <c r="M50" s="5">
        <v>1000</v>
      </c>
      <c r="N50" s="5">
        <f t="shared" si="2"/>
        <v>2015</v>
      </c>
      <c r="O50" s="5">
        <v>0</v>
      </c>
      <c r="P50" s="5">
        <v>0</v>
      </c>
      <c r="Q50" s="19" t="s">
        <v>121</v>
      </c>
      <c r="R50" s="5">
        <v>0</v>
      </c>
      <c r="S50" s="5">
        <v>1</v>
      </c>
      <c r="T50" s="19" t="s">
        <v>122</v>
      </c>
      <c r="U50" s="5">
        <v>2</v>
      </c>
      <c r="V50" s="5">
        <v>10</v>
      </c>
      <c r="W50" s="5">
        <v>2</v>
      </c>
    </row>
    <row r="51" spans="1:23" ht="15.75" thickBot="1">
      <c r="A51" s="5">
        <f t="shared" si="1"/>
        <v>48</v>
      </c>
      <c r="B51" s="5">
        <v>2016</v>
      </c>
      <c r="C51" s="20" t="str">
        <f>INDEX(Unitinfo!C:C,MATCH(UnitGradeInfo!B51,Unitinfo!A:A,0))</f>
        <v>(근거리)Orc_Club</v>
      </c>
      <c r="D51" s="21">
        <v>1</v>
      </c>
      <c r="E51" s="9">
        <v>113</v>
      </c>
      <c r="F51" s="5">
        <v>10500</v>
      </c>
      <c r="G51" s="5">
        <v>10</v>
      </c>
      <c r="H51" s="5">
        <v>1200</v>
      </c>
      <c r="I51" s="42">
        <f>IF(INDEX(Unitinfo!D:D,MATCH(UnitGradeInfo!B51,Unitinfo!A:A,0))=1,50,5)</f>
        <v>5</v>
      </c>
      <c r="J51" s="5">
        <v>1</v>
      </c>
      <c r="K51" s="5">
        <v>3</v>
      </c>
      <c r="L51" s="5">
        <v>0</v>
      </c>
      <c r="M51" s="5">
        <v>1000</v>
      </c>
      <c r="N51" s="5">
        <f t="shared" si="2"/>
        <v>2016</v>
      </c>
      <c r="O51" s="5">
        <v>0</v>
      </c>
      <c r="P51" s="5">
        <v>0</v>
      </c>
      <c r="Q51" s="19" t="s">
        <v>121</v>
      </c>
      <c r="R51" s="5">
        <v>0</v>
      </c>
      <c r="S51" s="5">
        <v>1</v>
      </c>
      <c r="T51" s="19" t="s">
        <v>122</v>
      </c>
      <c r="U51" s="5">
        <v>2</v>
      </c>
      <c r="V51" s="5">
        <v>10</v>
      </c>
      <c r="W51" s="5">
        <v>2</v>
      </c>
    </row>
    <row r="52" spans="1:23" ht="15.75" thickBot="1">
      <c r="A52" s="5">
        <f t="shared" si="1"/>
        <v>49</v>
      </c>
      <c r="B52" s="5">
        <v>2017</v>
      </c>
      <c r="C52" s="20" t="str">
        <f>INDEX(Unitinfo!C:C,MATCH(UnitGradeInfo!B52,Unitinfo!A:A,0))</f>
        <v>(근거리)Dragon</v>
      </c>
      <c r="D52" s="21">
        <v>1</v>
      </c>
      <c r="E52" s="9">
        <v>150</v>
      </c>
      <c r="F52" s="5">
        <v>152500</v>
      </c>
      <c r="G52" s="5">
        <v>10</v>
      </c>
      <c r="H52" s="5">
        <v>9999</v>
      </c>
      <c r="I52" s="42">
        <v>10</v>
      </c>
      <c r="J52" s="5">
        <v>1</v>
      </c>
      <c r="K52" s="5">
        <v>99</v>
      </c>
      <c r="L52" s="5">
        <v>0</v>
      </c>
      <c r="M52" s="5">
        <v>1000</v>
      </c>
      <c r="N52" s="5">
        <f t="shared" si="2"/>
        <v>2017</v>
      </c>
      <c r="O52" s="5">
        <v>0</v>
      </c>
      <c r="P52" s="5">
        <v>0</v>
      </c>
      <c r="Q52" s="19" t="s">
        <v>121</v>
      </c>
      <c r="R52" s="5">
        <v>0</v>
      </c>
      <c r="S52" s="5">
        <v>1</v>
      </c>
      <c r="T52" s="19" t="s">
        <v>122</v>
      </c>
      <c r="U52" s="5">
        <v>2</v>
      </c>
      <c r="V52" s="5">
        <v>10</v>
      </c>
      <c r="W52" s="5">
        <v>2</v>
      </c>
    </row>
    <row r="53" spans="1:23" ht="15.75" thickBot="1">
      <c r="A53" s="5">
        <f t="shared" si="1"/>
        <v>50</v>
      </c>
      <c r="B53" s="5">
        <v>2018</v>
      </c>
      <c r="C53" s="20" t="str">
        <f>INDEX(Unitinfo!C:C,MATCH(UnitGradeInfo!B53,Unitinfo!A:A,0))</f>
        <v>(원거리)Dragon_Fire</v>
      </c>
      <c r="D53" s="21">
        <v>1</v>
      </c>
      <c r="E53" s="9">
        <v>150</v>
      </c>
      <c r="F53" s="5">
        <v>125000</v>
      </c>
      <c r="G53" s="5">
        <v>20</v>
      </c>
      <c r="H53" s="5">
        <v>9999</v>
      </c>
      <c r="I53" s="42">
        <f>IF(INDEX(Unitinfo!D:D,MATCH(UnitGradeInfo!B53,Unitinfo!A:A,0))=1,50,5)</f>
        <v>50</v>
      </c>
      <c r="J53" s="5">
        <v>1</v>
      </c>
      <c r="K53" s="5">
        <v>99</v>
      </c>
      <c r="L53" s="5">
        <v>0</v>
      </c>
      <c r="M53" s="5">
        <v>125</v>
      </c>
      <c r="N53" s="5">
        <f t="shared" ref="N53:N61" si="3">B53</f>
        <v>2018</v>
      </c>
      <c r="O53" s="5">
        <v>0</v>
      </c>
      <c r="P53" s="5">
        <v>0</v>
      </c>
      <c r="Q53" s="19" t="s">
        <v>121</v>
      </c>
      <c r="R53" s="5">
        <v>0</v>
      </c>
      <c r="S53" s="5">
        <v>1</v>
      </c>
      <c r="T53" s="19" t="s">
        <v>122</v>
      </c>
      <c r="U53" s="5">
        <v>2</v>
      </c>
      <c r="V53" s="5">
        <v>10</v>
      </c>
      <c r="W53" s="5">
        <v>2</v>
      </c>
    </row>
    <row r="54" spans="1:23" ht="15.75" thickBot="1">
      <c r="A54" s="5">
        <f t="shared" si="1"/>
        <v>51</v>
      </c>
      <c r="B54" s="40">
        <v>11001</v>
      </c>
      <c r="C54" s="20" t="str">
        <f>INDEX(Unitinfo!C:C,MATCH(UnitGradeInfo!B54,Unitinfo!A:A,0))</f>
        <v>(원거리)Indian_Wagon</v>
      </c>
      <c r="D54" s="21">
        <v>1</v>
      </c>
      <c r="E54" s="9">
        <v>10</v>
      </c>
      <c r="F54" s="5">
        <v>100</v>
      </c>
      <c r="G54" s="5">
        <v>10</v>
      </c>
      <c r="H54" s="5">
        <v>0</v>
      </c>
      <c r="I54" s="42">
        <f>IF(INDEX(Unitinfo!D:D,MATCH(UnitGradeInfo!B54,Unitinfo!A:A,0))=1,50,5)</f>
        <v>50</v>
      </c>
      <c r="J54" s="5">
        <v>1</v>
      </c>
      <c r="K54" s="5">
        <v>1</v>
      </c>
      <c r="L54" s="5">
        <v>0</v>
      </c>
      <c r="M54" s="5">
        <v>1000</v>
      </c>
      <c r="N54" s="5">
        <f t="shared" si="3"/>
        <v>11001</v>
      </c>
      <c r="O54" s="5">
        <v>0</v>
      </c>
      <c r="P54" s="5">
        <v>0</v>
      </c>
      <c r="Q54" s="19" t="s">
        <v>121</v>
      </c>
      <c r="R54" s="5">
        <v>0</v>
      </c>
      <c r="S54" s="5">
        <v>1</v>
      </c>
      <c r="T54" s="19" t="s">
        <v>122</v>
      </c>
      <c r="U54" s="5">
        <v>2</v>
      </c>
      <c r="V54" s="5">
        <v>10</v>
      </c>
      <c r="W54" s="5">
        <v>2</v>
      </c>
    </row>
    <row r="55" spans="1:23" ht="15.75" thickBot="1">
      <c r="A55" s="5">
        <f t="shared" si="1"/>
        <v>52</v>
      </c>
      <c r="B55" s="40">
        <v>11002</v>
      </c>
      <c r="C55" s="20" t="str">
        <f>INDEX(Unitinfo!C:C,MATCH(UnitGradeInfo!B55,Unitinfo!A:A,0))</f>
        <v>(원거리)Indian_Catapult</v>
      </c>
      <c r="D55" s="21">
        <v>1</v>
      </c>
      <c r="E55" s="9">
        <v>10</v>
      </c>
      <c r="F55" s="5">
        <v>100</v>
      </c>
      <c r="G55" s="5">
        <v>10</v>
      </c>
      <c r="H55" s="5">
        <v>100</v>
      </c>
      <c r="I55" s="42">
        <f>IF(INDEX(Unitinfo!D:D,MATCH(UnitGradeInfo!B55,Unitinfo!A:A,0))=1,50,5)</f>
        <v>50</v>
      </c>
      <c r="J55" s="5">
        <v>1</v>
      </c>
      <c r="K55" s="5">
        <v>1</v>
      </c>
      <c r="L55" s="5">
        <v>0</v>
      </c>
      <c r="M55" s="5">
        <v>1000</v>
      </c>
      <c r="N55" s="5">
        <f t="shared" si="3"/>
        <v>11002</v>
      </c>
      <c r="O55" s="5">
        <v>0</v>
      </c>
      <c r="P55" s="5">
        <v>0</v>
      </c>
      <c r="Q55" s="19" t="s">
        <v>121</v>
      </c>
      <c r="R55" s="5">
        <v>0</v>
      </c>
      <c r="S55" s="5">
        <v>1</v>
      </c>
      <c r="T55" s="19" t="s">
        <v>122</v>
      </c>
      <c r="U55" s="5">
        <v>2</v>
      </c>
      <c r="V55" s="5">
        <v>10</v>
      </c>
      <c r="W55" s="5">
        <v>2</v>
      </c>
    </row>
    <row r="56" spans="1:23" ht="15.75" thickBot="1">
      <c r="A56" s="5">
        <f t="shared" si="1"/>
        <v>53</v>
      </c>
      <c r="B56" s="40">
        <v>11003</v>
      </c>
      <c r="C56" s="20" t="str">
        <f>INDEX(Unitinfo!C:C,MATCH(UnitGradeInfo!B56,Unitinfo!A:A,0))</f>
        <v>(원거리)Indian_Wall</v>
      </c>
      <c r="D56" s="21">
        <v>1</v>
      </c>
      <c r="E56" s="9">
        <v>10</v>
      </c>
      <c r="F56" s="5">
        <v>100</v>
      </c>
      <c r="G56" s="5">
        <v>10</v>
      </c>
      <c r="H56" s="5">
        <v>0</v>
      </c>
      <c r="I56" s="42">
        <f>IF(INDEX(Unitinfo!D:D,MATCH(UnitGradeInfo!B56,Unitinfo!A:A,0))=1,50,5)</f>
        <v>50</v>
      </c>
      <c r="J56" s="5">
        <v>1</v>
      </c>
      <c r="K56" s="5">
        <v>1</v>
      </c>
      <c r="L56" s="5">
        <v>0</v>
      </c>
      <c r="M56" s="5">
        <v>1000</v>
      </c>
      <c r="N56" s="5">
        <f t="shared" si="3"/>
        <v>11003</v>
      </c>
      <c r="O56" s="5">
        <v>0</v>
      </c>
      <c r="P56" s="5">
        <v>0</v>
      </c>
      <c r="Q56" s="19" t="s">
        <v>121</v>
      </c>
      <c r="R56" s="5">
        <v>0</v>
      </c>
      <c r="S56" s="5">
        <v>1</v>
      </c>
      <c r="T56" s="19" t="s">
        <v>122</v>
      </c>
      <c r="U56" s="5">
        <v>2</v>
      </c>
      <c r="V56" s="5">
        <v>10</v>
      </c>
      <c r="W56" s="5">
        <v>2</v>
      </c>
    </row>
    <row r="57" spans="1:23" ht="15.75" thickBot="1">
      <c r="A57" s="5">
        <f t="shared" si="1"/>
        <v>54</v>
      </c>
      <c r="B57" s="40">
        <v>11004</v>
      </c>
      <c r="C57" s="20" t="str">
        <f>INDEX(Unitinfo!C:C,MATCH(UnitGradeInfo!B57,Unitinfo!A:A,0))</f>
        <v>(원거리)Indian_Watchtower</v>
      </c>
      <c r="D57" s="21">
        <v>1</v>
      </c>
      <c r="E57" s="9">
        <v>10</v>
      </c>
      <c r="F57" s="5">
        <v>100</v>
      </c>
      <c r="G57" s="5">
        <v>10</v>
      </c>
      <c r="H57" s="5">
        <v>20</v>
      </c>
      <c r="I57" s="42">
        <f>IF(INDEX(Unitinfo!D:D,MATCH(UnitGradeInfo!B57,Unitinfo!A:A,0))=1,50,5)</f>
        <v>50</v>
      </c>
      <c r="J57" s="5">
        <v>1</v>
      </c>
      <c r="K57" s="5">
        <v>1</v>
      </c>
      <c r="L57" s="5">
        <v>0</v>
      </c>
      <c r="M57" s="5">
        <v>1000</v>
      </c>
      <c r="N57" s="5">
        <f t="shared" si="3"/>
        <v>11004</v>
      </c>
      <c r="O57" s="5">
        <v>0</v>
      </c>
      <c r="P57" s="5">
        <v>0</v>
      </c>
      <c r="Q57" s="19" t="s">
        <v>121</v>
      </c>
      <c r="R57" s="5">
        <v>0</v>
      </c>
      <c r="S57" s="5">
        <v>1</v>
      </c>
      <c r="T57" s="19" t="s">
        <v>122</v>
      </c>
      <c r="U57" s="5">
        <v>2</v>
      </c>
      <c r="V57" s="5">
        <v>10</v>
      </c>
      <c r="W57" s="5">
        <v>2</v>
      </c>
    </row>
    <row r="58" spans="1:23" ht="15.75" thickBot="1">
      <c r="A58" s="5">
        <f t="shared" si="1"/>
        <v>55</v>
      </c>
      <c r="B58" s="40">
        <v>11005</v>
      </c>
      <c r="C58" s="20" t="str">
        <f>INDEX(Unitinfo!C:C,MATCH(UnitGradeInfo!B58,Unitinfo!A:A,0))</f>
        <v>(원거리)Indian_Chicken_House</v>
      </c>
      <c r="D58" s="21">
        <v>1</v>
      </c>
      <c r="E58" s="9">
        <v>10</v>
      </c>
      <c r="F58" s="5">
        <v>100</v>
      </c>
      <c r="G58" s="5">
        <v>10</v>
      </c>
      <c r="H58" s="5">
        <v>0</v>
      </c>
      <c r="I58" s="42">
        <f>IF(INDEX(Unitinfo!D:D,MATCH(UnitGradeInfo!B58,Unitinfo!A:A,0))=1,50,5)</f>
        <v>50</v>
      </c>
      <c r="J58" s="5">
        <v>1</v>
      </c>
      <c r="K58" s="5">
        <v>1</v>
      </c>
      <c r="L58" s="5">
        <v>0</v>
      </c>
      <c r="M58" s="5">
        <v>1000</v>
      </c>
      <c r="N58" s="5">
        <f t="shared" si="3"/>
        <v>11005</v>
      </c>
      <c r="O58" s="5">
        <v>0</v>
      </c>
      <c r="P58" s="5">
        <v>0</v>
      </c>
      <c r="Q58" s="19" t="s">
        <v>121</v>
      </c>
      <c r="R58" s="5">
        <v>0</v>
      </c>
      <c r="S58" s="5">
        <v>1</v>
      </c>
      <c r="T58" s="19" t="s">
        <v>122</v>
      </c>
      <c r="U58" s="5">
        <v>2</v>
      </c>
      <c r="V58" s="5">
        <v>10</v>
      </c>
      <c r="W58" s="5">
        <v>2</v>
      </c>
    </row>
    <row r="59" spans="1:23" ht="15.75" thickBot="1">
      <c r="A59" s="5">
        <f t="shared" si="1"/>
        <v>56</v>
      </c>
      <c r="B59" s="40">
        <v>11006</v>
      </c>
      <c r="C59" s="20" t="str">
        <f>INDEX(Unitinfo!C:C,MATCH(UnitGradeInfo!B59,Unitinfo!A:A,0))</f>
        <v>(원거리)Indian_Jar_1</v>
      </c>
      <c r="D59" s="21">
        <v>1</v>
      </c>
      <c r="E59" s="9">
        <v>10</v>
      </c>
      <c r="F59" s="5">
        <v>100</v>
      </c>
      <c r="G59" s="5">
        <v>10</v>
      </c>
      <c r="H59" s="5">
        <v>0</v>
      </c>
      <c r="I59" s="42">
        <f>IF(INDEX(Unitinfo!D:D,MATCH(UnitGradeInfo!B59,Unitinfo!A:A,0))=1,50,5)</f>
        <v>50</v>
      </c>
      <c r="J59" s="5">
        <v>1</v>
      </c>
      <c r="K59" s="5">
        <v>1</v>
      </c>
      <c r="L59" s="5">
        <v>0</v>
      </c>
      <c r="M59" s="5">
        <v>1000</v>
      </c>
      <c r="N59" s="5">
        <f t="shared" si="3"/>
        <v>11006</v>
      </c>
      <c r="O59" s="5">
        <v>0</v>
      </c>
      <c r="P59" s="5">
        <v>0</v>
      </c>
      <c r="Q59" s="19" t="s">
        <v>121</v>
      </c>
      <c r="R59" s="5">
        <v>0</v>
      </c>
      <c r="S59" s="5">
        <v>1</v>
      </c>
      <c r="T59" s="19" t="s">
        <v>122</v>
      </c>
      <c r="U59" s="5">
        <v>2</v>
      </c>
      <c r="V59" s="5">
        <v>10</v>
      </c>
      <c r="W59" s="5">
        <v>2</v>
      </c>
    </row>
    <row r="60" spans="1:23" ht="15.75" thickBot="1">
      <c r="A60" s="5">
        <f t="shared" si="1"/>
        <v>57</v>
      </c>
      <c r="B60" s="40">
        <v>11007</v>
      </c>
      <c r="C60" s="20" t="str">
        <f>INDEX(Unitinfo!C:C,MATCH(UnitGradeInfo!B60,Unitinfo!A:A,0))</f>
        <v>(원거리)Indian_Jar_2</v>
      </c>
      <c r="D60" s="21">
        <v>1</v>
      </c>
      <c r="E60" s="9">
        <v>10</v>
      </c>
      <c r="F60" s="5">
        <v>100</v>
      </c>
      <c r="G60" s="5">
        <v>10</v>
      </c>
      <c r="H60" s="5">
        <v>0</v>
      </c>
      <c r="I60" s="42">
        <f>IF(INDEX(Unitinfo!D:D,MATCH(UnitGradeInfo!B60,Unitinfo!A:A,0))=1,50,5)</f>
        <v>50</v>
      </c>
      <c r="J60" s="5">
        <v>1</v>
      </c>
      <c r="K60" s="5">
        <v>1</v>
      </c>
      <c r="L60" s="5">
        <v>0</v>
      </c>
      <c r="M60" s="5">
        <v>1000</v>
      </c>
      <c r="N60" s="5">
        <f t="shared" si="3"/>
        <v>11007</v>
      </c>
      <c r="O60" s="5">
        <v>0</v>
      </c>
      <c r="P60" s="5">
        <v>0</v>
      </c>
      <c r="Q60" s="19" t="s">
        <v>121</v>
      </c>
      <c r="R60" s="5">
        <v>0</v>
      </c>
      <c r="S60" s="5">
        <v>1</v>
      </c>
      <c r="T60" s="19" t="s">
        <v>122</v>
      </c>
      <c r="U60" s="5">
        <v>2</v>
      </c>
      <c r="V60" s="5">
        <v>10</v>
      </c>
      <c r="W60" s="5">
        <v>2</v>
      </c>
    </row>
    <row r="61" spans="1:23" ht="15.75" thickBot="1">
      <c r="A61" s="5">
        <f t="shared" si="1"/>
        <v>58</v>
      </c>
      <c r="B61" s="40">
        <v>11008</v>
      </c>
      <c r="C61" s="20" t="str">
        <f>INDEX(Unitinfo!C:C,MATCH(UnitGradeInfo!B61,Unitinfo!A:A,0))</f>
        <v>(원거리)Indian_Straw</v>
      </c>
      <c r="D61" s="21">
        <v>1</v>
      </c>
      <c r="E61" s="9">
        <v>10</v>
      </c>
      <c r="F61" s="5">
        <v>100</v>
      </c>
      <c r="G61" s="5">
        <v>10</v>
      </c>
      <c r="H61" s="5">
        <v>0</v>
      </c>
      <c r="I61" s="42">
        <f>IF(INDEX(Unitinfo!D:D,MATCH(UnitGradeInfo!B61,Unitinfo!A:A,0))=1,50,5)</f>
        <v>50</v>
      </c>
      <c r="J61" s="5">
        <v>1</v>
      </c>
      <c r="K61" s="5">
        <v>1</v>
      </c>
      <c r="L61" s="5">
        <v>0</v>
      </c>
      <c r="M61" s="5">
        <v>1000</v>
      </c>
      <c r="N61" s="5">
        <f t="shared" si="3"/>
        <v>11008</v>
      </c>
      <c r="O61" s="5">
        <v>0</v>
      </c>
      <c r="P61" s="5">
        <v>0</v>
      </c>
      <c r="Q61" s="19" t="s">
        <v>121</v>
      </c>
      <c r="R61" s="5">
        <v>0</v>
      </c>
      <c r="S61" s="5">
        <v>1</v>
      </c>
      <c r="T61" s="19" t="s">
        <v>122</v>
      </c>
      <c r="U61" s="5">
        <v>2</v>
      </c>
      <c r="V61" s="5">
        <v>10</v>
      </c>
      <c r="W61" s="5">
        <v>2</v>
      </c>
    </row>
    <row r="62" spans="1:23" ht="15.75" thickBot="1">
      <c r="A62" s="5">
        <f t="shared" si="1"/>
        <v>59</v>
      </c>
      <c r="B62" s="40">
        <v>11009</v>
      </c>
      <c r="C62" s="20" t="str">
        <f>INDEX(Unitinfo!C:C,MATCH(UnitGradeInfo!B62,Unitinfo!A:A,0))</f>
        <v>(원거리)Indian_Flag_Alter</v>
      </c>
      <c r="D62" s="21">
        <v>1</v>
      </c>
      <c r="E62" s="9">
        <v>10</v>
      </c>
      <c r="F62" s="5">
        <v>100</v>
      </c>
      <c r="G62" s="5">
        <v>10</v>
      </c>
      <c r="H62" s="5">
        <v>0</v>
      </c>
      <c r="I62" s="42">
        <f>IF(INDEX(Unitinfo!D:D,MATCH(UnitGradeInfo!B62,Unitinfo!A:A,0))=1,50,5)</f>
        <v>50</v>
      </c>
      <c r="J62" s="5">
        <v>1</v>
      </c>
      <c r="K62" s="5">
        <v>1</v>
      </c>
      <c r="L62" s="5">
        <v>0</v>
      </c>
      <c r="M62" s="5">
        <v>1000</v>
      </c>
      <c r="N62" s="5">
        <f t="shared" ref="N62:N66" si="4">B62</f>
        <v>11009</v>
      </c>
      <c r="O62" s="5">
        <v>0</v>
      </c>
      <c r="P62" s="5">
        <v>0</v>
      </c>
      <c r="Q62" s="19" t="s">
        <v>121</v>
      </c>
      <c r="R62" s="5">
        <v>0</v>
      </c>
      <c r="S62" s="5">
        <v>1</v>
      </c>
      <c r="T62" s="19" t="s">
        <v>122</v>
      </c>
      <c r="U62" s="5">
        <v>2</v>
      </c>
      <c r="V62" s="5">
        <v>10</v>
      </c>
      <c r="W62" s="5">
        <v>2</v>
      </c>
    </row>
    <row r="63" spans="1:23" ht="15.75" thickBot="1">
      <c r="A63" s="5">
        <f t="shared" si="1"/>
        <v>60</v>
      </c>
      <c r="B63" s="40">
        <v>11010</v>
      </c>
      <c r="C63" s="20" t="str">
        <f>INDEX(Unitinfo!C:C,MATCH(UnitGradeInfo!B63,Unitinfo!A:A,0))</f>
        <v>(원거리)Indian_House</v>
      </c>
      <c r="D63" s="21">
        <v>1</v>
      </c>
      <c r="E63" s="9">
        <v>10</v>
      </c>
      <c r="F63" s="5">
        <v>100</v>
      </c>
      <c r="G63" s="5">
        <v>10</v>
      </c>
      <c r="H63" s="5">
        <v>0</v>
      </c>
      <c r="I63" s="42">
        <f>IF(INDEX(Unitinfo!D:D,MATCH(UnitGradeInfo!B63,Unitinfo!A:A,0))=1,50,5)</f>
        <v>50</v>
      </c>
      <c r="J63" s="5">
        <v>1</v>
      </c>
      <c r="K63" s="5">
        <v>1</v>
      </c>
      <c r="L63" s="5">
        <v>0</v>
      </c>
      <c r="M63" s="5">
        <v>1000</v>
      </c>
      <c r="N63" s="5">
        <f t="shared" si="4"/>
        <v>11010</v>
      </c>
      <c r="O63" s="5">
        <v>0</v>
      </c>
      <c r="P63" s="5">
        <v>0</v>
      </c>
      <c r="Q63" s="19" t="s">
        <v>121</v>
      </c>
      <c r="R63" s="5">
        <v>0</v>
      </c>
      <c r="S63" s="5">
        <v>1</v>
      </c>
      <c r="T63" s="19" t="s">
        <v>122</v>
      </c>
      <c r="U63" s="5">
        <v>2</v>
      </c>
      <c r="V63" s="5">
        <v>10</v>
      </c>
      <c r="W63" s="5">
        <v>2</v>
      </c>
    </row>
    <row r="64" spans="1:23" ht="15.75" thickBot="1">
      <c r="A64" s="5">
        <f t="shared" si="1"/>
        <v>61</v>
      </c>
      <c r="B64" s="40">
        <v>11011</v>
      </c>
      <c r="C64" s="20" t="str">
        <f>INDEX(Unitinfo!C:C,MATCH(UnitGradeInfo!B64,Unitinfo!A:A,0))</f>
        <v>(원거리)Indian_Fire</v>
      </c>
      <c r="D64" s="21">
        <v>1</v>
      </c>
      <c r="E64" s="9">
        <v>10</v>
      </c>
      <c r="F64" s="5">
        <v>100</v>
      </c>
      <c r="G64" s="5">
        <v>10</v>
      </c>
      <c r="H64" s="5">
        <v>0</v>
      </c>
      <c r="I64" s="42">
        <f>IF(INDEX(Unitinfo!D:D,MATCH(UnitGradeInfo!B64,Unitinfo!A:A,0))=1,50,5)</f>
        <v>50</v>
      </c>
      <c r="J64" s="5">
        <v>1</v>
      </c>
      <c r="K64" s="5">
        <v>1</v>
      </c>
      <c r="L64" s="5">
        <v>0</v>
      </c>
      <c r="M64" s="5">
        <v>1000</v>
      </c>
      <c r="N64" s="5">
        <f t="shared" si="4"/>
        <v>11011</v>
      </c>
      <c r="O64" s="5">
        <v>0</v>
      </c>
      <c r="P64" s="5">
        <v>0</v>
      </c>
      <c r="Q64" s="19" t="s">
        <v>121</v>
      </c>
      <c r="R64" s="5">
        <v>0</v>
      </c>
      <c r="S64" s="5">
        <v>1</v>
      </c>
      <c r="T64" s="19" t="s">
        <v>122</v>
      </c>
      <c r="U64" s="5">
        <v>2</v>
      </c>
      <c r="V64" s="5">
        <v>10</v>
      </c>
      <c r="W64" s="5">
        <v>2</v>
      </c>
    </row>
    <row r="65" spans="1:23" ht="15.75" thickBot="1">
      <c r="A65" s="5">
        <f t="shared" si="1"/>
        <v>62</v>
      </c>
      <c r="B65" s="40">
        <v>11012</v>
      </c>
      <c r="C65" s="20" t="str">
        <f>INDEX(Unitinfo!C:C,MATCH(UnitGradeInfo!B65,Unitinfo!A:A,0))</f>
        <v>(원거리)Indian_Wall_2</v>
      </c>
      <c r="D65" s="21">
        <v>1</v>
      </c>
      <c r="E65" s="9">
        <v>10</v>
      </c>
      <c r="F65" s="5">
        <v>100</v>
      </c>
      <c r="G65" s="5">
        <v>10</v>
      </c>
      <c r="H65" s="5">
        <v>0</v>
      </c>
      <c r="I65" s="42">
        <f>IF(INDEX(Unitinfo!D:D,MATCH(UnitGradeInfo!B65,Unitinfo!A:A,0))=1,50,5)</f>
        <v>50</v>
      </c>
      <c r="J65" s="5">
        <v>1</v>
      </c>
      <c r="K65" s="5">
        <v>1</v>
      </c>
      <c r="L65" s="5">
        <v>0</v>
      </c>
      <c r="M65" s="5">
        <v>1000</v>
      </c>
      <c r="N65" s="5">
        <f t="shared" si="4"/>
        <v>11012</v>
      </c>
      <c r="O65" s="5">
        <v>0</v>
      </c>
      <c r="P65" s="5">
        <v>0</v>
      </c>
      <c r="Q65" s="19" t="s">
        <v>121</v>
      </c>
      <c r="R65" s="5">
        <v>0</v>
      </c>
      <c r="S65" s="5">
        <v>1</v>
      </c>
      <c r="T65" s="19" t="s">
        <v>122</v>
      </c>
      <c r="U65" s="5">
        <v>2</v>
      </c>
      <c r="V65" s="5">
        <v>10</v>
      </c>
      <c r="W65" s="5">
        <v>2</v>
      </c>
    </row>
    <row r="66" spans="1:23">
      <c r="A66" s="5">
        <f t="shared" si="1"/>
        <v>63</v>
      </c>
      <c r="B66" s="40">
        <v>20001</v>
      </c>
      <c r="C66" s="20" t="str">
        <f>INDEX(Unitinfo!C:C,MATCH(UnitGradeInfo!B66,Unitinfo!A:A,0))</f>
        <v>(근거리)DevilCastle</v>
      </c>
      <c r="D66" s="5">
        <v>1</v>
      </c>
      <c r="E66" s="9">
        <v>13</v>
      </c>
      <c r="F66" s="5">
        <v>3000</v>
      </c>
      <c r="G66" s="5">
        <v>0</v>
      </c>
      <c r="H66" s="5">
        <v>0</v>
      </c>
      <c r="I66" s="42">
        <v>1</v>
      </c>
      <c r="J66" s="5">
        <v>0</v>
      </c>
      <c r="K66" s="5">
        <v>1</v>
      </c>
      <c r="L66" s="5">
        <v>0</v>
      </c>
      <c r="M66" s="5">
        <v>0</v>
      </c>
      <c r="N66" s="5">
        <f t="shared" si="4"/>
        <v>20001</v>
      </c>
      <c r="O66" s="5">
        <v>0</v>
      </c>
      <c r="P66" s="5">
        <v>0</v>
      </c>
      <c r="Q66" s="19" t="s">
        <v>122</v>
      </c>
      <c r="R66" s="5">
        <v>0</v>
      </c>
      <c r="S66" s="5">
        <v>1</v>
      </c>
      <c r="T66" s="19" t="s">
        <v>122</v>
      </c>
      <c r="U66" s="5">
        <v>2</v>
      </c>
      <c r="V66" s="5">
        <v>10</v>
      </c>
      <c r="W66" s="5">
        <v>2</v>
      </c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I4:I64</xm:sqref>
        </x14:conditionalFormatting>
        <x14:conditionalFormatting xmlns:xm="http://schemas.microsoft.com/office/excel/2006/main">
          <x14:cfRule type="iconSet" priority="1" id="{53954ED9-7DB5-4E91-AD61-0720DDF75CB0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I65</xm:sqref>
        </x14:conditionalFormatting>
        <x14:conditionalFormatting xmlns:xm="http://schemas.microsoft.com/office/excel/2006/main">
          <x14:cfRule type="iconSet" priority="2" id="{082D0F14-6D67-4593-9541-4EDEF4262A8F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I66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C7" sqref="C7"/>
    </sheetView>
  </sheetViews>
  <sheetFormatPr defaultRowHeight="15"/>
  <cols>
    <col min="1" max="1" width="17.42578125" bestFit="1" customWidth="1"/>
    <col min="2" max="2" width="13.85546875" customWidth="1"/>
    <col min="3" max="3" width="20.1406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  <row r="7" spans="1:4" ht="16.5">
      <c r="A7" s="50" t="s">
        <v>215</v>
      </c>
      <c r="B7" s="3" t="s">
        <v>10</v>
      </c>
      <c r="C7">
        <v>1</v>
      </c>
      <c r="D7" s="12" t="s">
        <v>214</v>
      </c>
    </row>
    <row r="8" spans="1:4" ht="16.5">
      <c r="A8" s="2" t="s">
        <v>272</v>
      </c>
      <c r="B8" s="3" t="s">
        <v>10</v>
      </c>
      <c r="C8" s="3">
        <v>60</v>
      </c>
      <c r="D8" s="2" t="s">
        <v>274</v>
      </c>
    </row>
    <row r="9" spans="1:4" ht="16.5">
      <c r="A9" s="2" t="s">
        <v>273</v>
      </c>
      <c r="B9" s="3" t="s">
        <v>10</v>
      </c>
      <c r="C9" s="3">
        <v>50</v>
      </c>
      <c r="D9" s="2" t="s">
        <v>275</v>
      </c>
    </row>
    <row r="10" spans="1:4" ht="16.5">
      <c r="A10" s="2" t="s">
        <v>279</v>
      </c>
      <c r="B10" s="3" t="s">
        <v>280</v>
      </c>
      <c r="C10" s="3">
        <v>10</v>
      </c>
      <c r="D10" s="2" t="s">
        <v>281</v>
      </c>
    </row>
    <row r="11" spans="1:4" ht="16.5">
      <c r="A11" s="2" t="s">
        <v>283</v>
      </c>
      <c r="B11" s="3" t="s">
        <v>280</v>
      </c>
      <c r="C11" s="3">
        <v>300</v>
      </c>
      <c r="D11" s="2" t="s">
        <v>282</v>
      </c>
    </row>
    <row r="12" spans="1:4" ht="16.5">
      <c r="A12" s="2" t="s">
        <v>317</v>
      </c>
      <c r="B12" s="3" t="s">
        <v>10</v>
      </c>
      <c r="C12" s="3">
        <v>2001</v>
      </c>
      <c r="D12" s="12" t="s">
        <v>318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topLeftCell="A7" workbookViewId="0">
      <selection activeCell="S7" sqref="S7"/>
    </sheetView>
  </sheetViews>
  <sheetFormatPr defaultRowHeight="15"/>
  <cols>
    <col min="3" max="3" width="12.5703125" bestFit="1" customWidth="1"/>
    <col min="4" max="4" width="9.7109375" bestFit="1" customWidth="1"/>
    <col min="5" max="5" width="13.7109375" bestFit="1" customWidth="1"/>
  </cols>
  <sheetData>
    <row r="1" spans="1:5">
      <c r="A1" s="14" t="s">
        <v>42</v>
      </c>
      <c r="B1" s="14" t="s">
        <v>324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2001</v>
      </c>
      <c r="E4" s="5">
        <v>10</v>
      </c>
    </row>
    <row r="5" spans="1:5">
      <c r="A5" s="5">
        <v>2</v>
      </c>
      <c r="B5" s="5">
        <v>1</v>
      </c>
      <c r="C5" s="9">
        <v>0</v>
      </c>
      <c r="D5" s="5">
        <v>2001</v>
      </c>
      <c r="E5" s="5">
        <v>10</v>
      </c>
    </row>
    <row r="6" spans="1:5">
      <c r="A6" s="5">
        <v>3</v>
      </c>
      <c r="B6" s="5">
        <v>2</v>
      </c>
      <c r="C6" s="9">
        <v>2</v>
      </c>
      <c r="D6" s="5">
        <v>1</v>
      </c>
      <c r="E6" s="5">
        <v>10</v>
      </c>
    </row>
    <row r="7" spans="1:5">
      <c r="A7" s="5">
        <v>4</v>
      </c>
      <c r="B7" s="5">
        <v>2</v>
      </c>
      <c r="C7" s="9">
        <v>0</v>
      </c>
      <c r="D7" s="5">
        <v>2001</v>
      </c>
      <c r="E7" s="5">
        <v>10</v>
      </c>
    </row>
    <row r="8" spans="1:5">
      <c r="A8" s="5">
        <v>5</v>
      </c>
      <c r="B8" s="5">
        <v>3</v>
      </c>
      <c r="C8" s="9">
        <v>2</v>
      </c>
      <c r="D8" s="5">
        <v>1</v>
      </c>
      <c r="E8" s="5">
        <v>10</v>
      </c>
    </row>
    <row r="9" spans="1:5">
      <c r="A9" s="5">
        <v>6</v>
      </c>
      <c r="B9" s="5">
        <v>3</v>
      </c>
      <c r="C9" s="9">
        <v>0</v>
      </c>
      <c r="D9" s="5">
        <v>2001</v>
      </c>
      <c r="E9" s="5">
        <v>10</v>
      </c>
    </row>
    <row r="10" spans="1:5">
      <c r="A10" s="5">
        <v>7</v>
      </c>
      <c r="B10" s="5">
        <v>4</v>
      </c>
      <c r="C10" s="9">
        <v>2</v>
      </c>
      <c r="D10" s="5">
        <v>1</v>
      </c>
      <c r="E10" s="5">
        <v>10</v>
      </c>
    </row>
    <row r="11" spans="1:5">
      <c r="A11" s="5">
        <v>8</v>
      </c>
      <c r="B11" s="5">
        <v>5</v>
      </c>
      <c r="C11" s="9">
        <v>0</v>
      </c>
      <c r="D11" s="5">
        <v>2001</v>
      </c>
      <c r="E11" s="5">
        <v>10</v>
      </c>
    </row>
    <row r="12" spans="1:5">
      <c r="A12" s="5">
        <v>9</v>
      </c>
      <c r="B12" s="5">
        <v>6</v>
      </c>
      <c r="C12" s="9">
        <v>0</v>
      </c>
      <c r="D12" s="5">
        <v>2001</v>
      </c>
      <c r="E12" s="5">
        <v>10</v>
      </c>
    </row>
    <row r="13" spans="1:5">
      <c r="A13" s="5">
        <v>10</v>
      </c>
      <c r="B13" s="5">
        <v>7</v>
      </c>
      <c r="C13" s="9">
        <v>0</v>
      </c>
      <c r="D13" s="5">
        <v>2001</v>
      </c>
      <c r="E13" s="5">
        <v>10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3"/>
  <sheetViews>
    <sheetView workbookViewId="0">
      <selection activeCell="J38" sqref="J38"/>
    </sheetView>
  </sheetViews>
  <sheetFormatPr defaultRowHeight="15"/>
  <cols>
    <col min="6" max="6" width="15.5703125" bestFit="1" customWidth="1"/>
  </cols>
  <sheetData>
    <row r="1" spans="1:6">
      <c r="A1" s="14" t="s">
        <v>42</v>
      </c>
      <c r="B1" s="14" t="s">
        <v>278</v>
      </c>
      <c r="C1" s="14" t="s">
        <v>268</v>
      </c>
      <c r="D1" s="14" t="s">
        <v>269</v>
      </c>
      <c r="E1" s="14" t="s">
        <v>270</v>
      </c>
      <c r="F1" s="14" t="s">
        <v>271</v>
      </c>
    </row>
    <row r="2" spans="1:6">
      <c r="A2" s="15" t="s">
        <v>1</v>
      </c>
      <c r="B2" s="16" t="s">
        <v>10</v>
      </c>
      <c r="C2" s="15" t="s">
        <v>1</v>
      </c>
      <c r="D2" s="15" t="s">
        <v>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999</v>
      </c>
      <c r="C4" s="5">
        <v>1</v>
      </c>
      <c r="D4" s="40">
        <v>1001</v>
      </c>
      <c r="E4" s="9">
        <v>5</v>
      </c>
      <c r="F4" s="9">
        <v>10</v>
      </c>
    </row>
    <row r="5" spans="1:6">
      <c r="A5" s="5">
        <v>2</v>
      </c>
      <c r="B5" s="5">
        <v>999</v>
      </c>
      <c r="C5" s="5">
        <v>5</v>
      </c>
      <c r="D5" s="40">
        <v>1002</v>
      </c>
      <c r="E5" s="9">
        <v>10</v>
      </c>
      <c r="F5" s="5">
        <v>50</v>
      </c>
    </row>
    <row r="6" spans="1:6">
      <c r="A6" s="5">
        <v>3</v>
      </c>
      <c r="B6" s="5">
        <v>999</v>
      </c>
      <c r="C6" s="5">
        <v>10</v>
      </c>
      <c r="D6" s="40">
        <v>1003</v>
      </c>
      <c r="E6" s="9">
        <v>15</v>
      </c>
      <c r="F6" s="9">
        <v>100</v>
      </c>
    </row>
    <row r="7" spans="1:6">
      <c r="A7" s="5">
        <v>4</v>
      </c>
      <c r="B7" s="5">
        <v>999</v>
      </c>
      <c r="C7" s="5">
        <v>15</v>
      </c>
      <c r="D7" s="40">
        <v>1004</v>
      </c>
      <c r="E7" s="9">
        <v>20</v>
      </c>
      <c r="F7" s="5">
        <v>200</v>
      </c>
    </row>
    <row r="8" spans="1:6">
      <c r="A8" s="5">
        <v>5</v>
      </c>
      <c r="B8" s="5">
        <v>999</v>
      </c>
      <c r="C8" s="5">
        <v>20</v>
      </c>
      <c r="D8" s="40">
        <v>1005</v>
      </c>
      <c r="E8" s="9">
        <v>20</v>
      </c>
      <c r="F8" s="9">
        <v>300</v>
      </c>
    </row>
    <row r="9" spans="1:6">
      <c r="A9" s="5">
        <v>100</v>
      </c>
      <c r="B9" s="5">
        <v>1000</v>
      </c>
      <c r="C9" s="5">
        <v>1</v>
      </c>
      <c r="D9" s="40">
        <v>1001</v>
      </c>
      <c r="E9" s="9">
        <v>5</v>
      </c>
      <c r="F9" s="9">
        <v>10</v>
      </c>
    </row>
    <row r="10" spans="1:6">
      <c r="A10" s="5">
        <v>101</v>
      </c>
      <c r="B10" s="5">
        <v>1000</v>
      </c>
      <c r="C10" s="5">
        <v>5</v>
      </c>
      <c r="D10" s="40">
        <v>1002</v>
      </c>
      <c r="E10" s="9">
        <v>10</v>
      </c>
      <c r="F10" s="5">
        <v>50</v>
      </c>
    </row>
    <row r="11" spans="1:6">
      <c r="A11" s="5">
        <v>102</v>
      </c>
      <c r="B11" s="5">
        <v>1000</v>
      </c>
      <c r="C11" s="5">
        <v>10</v>
      </c>
      <c r="D11" s="40">
        <v>1003</v>
      </c>
      <c r="E11" s="9">
        <v>15</v>
      </c>
      <c r="F11" s="9">
        <v>100</v>
      </c>
    </row>
    <row r="12" spans="1:6">
      <c r="A12" s="5">
        <v>103</v>
      </c>
      <c r="B12" s="5">
        <v>1000</v>
      </c>
      <c r="C12" s="5">
        <v>15</v>
      </c>
      <c r="D12" s="40">
        <v>1004</v>
      </c>
      <c r="E12" s="9">
        <v>20</v>
      </c>
      <c r="F12" s="5">
        <v>200</v>
      </c>
    </row>
    <row r="13" spans="1:6">
      <c r="A13" s="5">
        <v>104</v>
      </c>
      <c r="B13" s="5">
        <v>1000</v>
      </c>
      <c r="C13" s="5">
        <v>20</v>
      </c>
      <c r="D13" s="40">
        <v>1005</v>
      </c>
      <c r="E13" s="9">
        <v>20</v>
      </c>
      <c r="F13" s="9">
        <v>300</v>
      </c>
    </row>
    <row r="14" spans="1:6">
      <c r="A14" s="5">
        <v>105</v>
      </c>
      <c r="B14" s="5">
        <v>1000</v>
      </c>
      <c r="C14" s="5">
        <v>30</v>
      </c>
      <c r="D14" s="40">
        <v>1005</v>
      </c>
      <c r="E14" s="9">
        <v>20</v>
      </c>
      <c r="F14" s="9">
        <v>500</v>
      </c>
    </row>
    <row r="15" spans="1:6">
      <c r="A15" s="5"/>
      <c r="B15" s="5"/>
      <c r="C15" s="5"/>
      <c r="D15" s="40"/>
      <c r="E15" s="9"/>
      <c r="F15" s="9"/>
    </row>
    <row r="16" spans="1:6">
      <c r="A16" s="5"/>
      <c r="B16" s="5"/>
      <c r="C16" s="5"/>
      <c r="D16" s="40"/>
      <c r="E16" s="9"/>
      <c r="F16" s="9"/>
    </row>
    <row r="17" spans="1:6">
      <c r="A17" s="5"/>
      <c r="B17" s="5"/>
      <c r="C17" s="5"/>
      <c r="D17" s="40"/>
      <c r="E17" s="9"/>
      <c r="F17" s="9"/>
    </row>
    <row r="18" spans="1:6">
      <c r="A18" s="5"/>
      <c r="B18" s="5"/>
      <c r="C18" s="5"/>
      <c r="D18" s="40"/>
      <c r="E18" s="9"/>
      <c r="F18" s="9"/>
    </row>
    <row r="19" spans="1:6">
      <c r="A19" s="5"/>
      <c r="B19" s="5"/>
      <c r="C19" s="5"/>
      <c r="D19" s="40"/>
      <c r="E19" s="9"/>
      <c r="F19" s="9"/>
    </row>
    <row r="20" spans="1:6">
      <c r="A20" s="5"/>
      <c r="B20" s="5"/>
      <c r="C20" s="5"/>
      <c r="D20" s="40"/>
      <c r="E20" s="9"/>
      <c r="F20" s="9"/>
    </row>
    <row r="21" spans="1:6">
      <c r="A21" s="5"/>
      <c r="B21" s="5"/>
      <c r="C21" s="5"/>
      <c r="D21" s="40"/>
      <c r="E21" s="9"/>
      <c r="F21" s="9"/>
    </row>
    <row r="22" spans="1:6">
      <c r="A22" s="5"/>
      <c r="B22" s="5"/>
      <c r="C22" s="5"/>
      <c r="D22" s="40"/>
      <c r="E22" s="9"/>
      <c r="F22" s="9"/>
    </row>
    <row r="23" spans="1:6">
      <c r="A23" s="5"/>
      <c r="B23" s="5"/>
      <c r="C23" s="5"/>
      <c r="D23" s="40"/>
      <c r="E23" s="9"/>
      <c r="F23" s="9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/>
  </sheetPr>
  <dimension ref="A1:F26"/>
  <sheetViews>
    <sheetView workbookViewId="0">
      <selection activeCell="F28" sqref="F28"/>
    </sheetView>
  </sheetViews>
  <sheetFormatPr defaultRowHeight="15"/>
  <cols>
    <col min="2" max="3" width="11.140625" customWidth="1"/>
    <col min="4" max="4" width="17.42578125" bestFit="1" customWidth="1"/>
    <col min="6" max="6" width="59.5703125" customWidth="1"/>
  </cols>
  <sheetData>
    <row r="1" spans="1:6">
      <c r="A1" s="14" t="s">
        <v>42</v>
      </c>
      <c r="B1" s="14" t="s">
        <v>321</v>
      </c>
      <c r="C1" s="14" t="s">
        <v>322</v>
      </c>
      <c r="D1" s="14" t="s">
        <v>323</v>
      </c>
      <c r="E1" s="14" t="s">
        <v>86</v>
      </c>
      <c r="F1" s="14" t="s">
        <v>47</v>
      </c>
    </row>
    <row r="2" spans="1:6">
      <c r="A2" s="15" t="s">
        <v>1</v>
      </c>
      <c r="B2" s="15" t="s">
        <v>1</v>
      </c>
      <c r="C2" s="16" t="s">
        <v>10</v>
      </c>
      <c r="D2" s="16" t="s">
        <v>10</v>
      </c>
      <c r="E2" s="15" t="s">
        <v>1</v>
      </c>
      <c r="F2" s="17" t="s">
        <v>48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1001</v>
      </c>
      <c r="B4" s="5">
        <v>1</v>
      </c>
      <c r="C4" s="5">
        <v>5000</v>
      </c>
      <c r="D4" s="5">
        <v>1000</v>
      </c>
      <c r="E4" s="5">
        <v>8</v>
      </c>
      <c r="F4" t="str">
        <f>"Projectile/"&amp;A4&amp;"_"&amp;INDEX(Unitinfo!B:B,MATCH(A4,Unitinfo!A:A,0))&amp;"_Bullet.prefab"</f>
        <v>Projectile/1001_Indian_Archer_Bullet.prefab</v>
      </c>
    </row>
    <row r="5" spans="1:6">
      <c r="A5" s="5">
        <v>1012</v>
      </c>
      <c r="B5" s="5">
        <v>1</v>
      </c>
      <c r="C5" s="5">
        <v>5000</v>
      </c>
      <c r="D5" s="5">
        <v>1000</v>
      </c>
      <c r="E5" s="5">
        <v>8</v>
      </c>
      <c r="F5" t="str">
        <f>"Projectile/"&amp;A5&amp;"_"&amp;INDEX(Unitinfo!B:B,MATCH(A5,Unitinfo!A:A,0))&amp;"_Bullet.prefab"</f>
        <v>Projectile/1012_Indian_Horse_Archer_Bullet.prefab</v>
      </c>
    </row>
    <row r="6" spans="1:6">
      <c r="A6" s="5">
        <v>1013</v>
      </c>
      <c r="B6" s="5">
        <v>1</v>
      </c>
      <c r="C6" s="5">
        <v>5000</v>
      </c>
      <c r="D6" s="5">
        <v>1000</v>
      </c>
      <c r="E6" s="5">
        <v>7</v>
      </c>
      <c r="F6" t="str">
        <f>"Projectile/"&amp;A6&amp;"_"&amp;INDEX(Unitinfo!B:B,MATCH(A6,Unitinfo!A:A,0))&amp;"_Bullet.prefab"</f>
        <v>Projectile/1013_Chicken_Black_Bullet.prefab</v>
      </c>
    </row>
    <row r="7" spans="1:6">
      <c r="A7" s="5">
        <v>1014</v>
      </c>
      <c r="B7" s="5">
        <v>1</v>
      </c>
      <c r="C7" s="5">
        <v>5000</v>
      </c>
      <c r="D7" s="5">
        <v>1000</v>
      </c>
      <c r="E7" s="5">
        <v>7</v>
      </c>
      <c r="F7" t="str">
        <f>"Projectile/"&amp;A7&amp;"_"&amp;INDEX(Unitinfo!B:B,MATCH(A7,Unitinfo!A:A,0))&amp;"_Bullet.prefab"</f>
        <v>Projectile/1014_Chicken_White_Bullet.prefab</v>
      </c>
    </row>
    <row r="8" spans="1:6">
      <c r="A8" s="5">
        <v>1016</v>
      </c>
      <c r="B8" s="5">
        <v>1</v>
      </c>
      <c r="C8" s="5">
        <v>5000</v>
      </c>
      <c r="D8" s="5">
        <v>1000</v>
      </c>
      <c r="E8" s="5">
        <v>6</v>
      </c>
      <c r="F8" t="str">
        <f>"Projectile/"&amp;A8&amp;"_"&amp;INDEX(Unitinfo!B:B,MATCH(A8,Unitinfo!A:A,0))&amp;"_Bullet.prefab"</f>
        <v>Projectile/1016_Indian_Egg_Bullet.prefab</v>
      </c>
    </row>
    <row r="9" spans="1:6">
      <c r="A9" s="5">
        <f>A4+50</f>
        <v>1051</v>
      </c>
      <c r="B9" s="5">
        <v>1</v>
      </c>
      <c r="C9" s="5">
        <v>5000</v>
      </c>
      <c r="D9" s="5">
        <v>1000</v>
      </c>
      <c r="E9" s="5">
        <v>8</v>
      </c>
      <c r="F9" t="s">
        <v>341</v>
      </c>
    </row>
    <row r="10" spans="1:6">
      <c r="A10" s="5">
        <f t="shared" ref="A10:A13" si="0">A5+50</f>
        <v>1062</v>
      </c>
      <c r="B10" s="5">
        <v>1</v>
      </c>
      <c r="C10" s="5">
        <v>5000</v>
      </c>
      <c r="D10" s="5">
        <v>1000</v>
      </c>
      <c r="E10" s="5">
        <v>8</v>
      </c>
      <c r="F10" t="s">
        <v>342</v>
      </c>
    </row>
    <row r="11" spans="1:6">
      <c r="A11" s="5">
        <f t="shared" si="0"/>
        <v>1063</v>
      </c>
      <c r="B11" s="5">
        <v>1</v>
      </c>
      <c r="C11" s="5">
        <v>5000</v>
      </c>
      <c r="D11" s="5">
        <v>1000</v>
      </c>
      <c r="E11" s="5">
        <v>7</v>
      </c>
      <c r="F11" t="s">
        <v>343</v>
      </c>
    </row>
    <row r="12" spans="1:6">
      <c r="A12" s="5">
        <f t="shared" si="0"/>
        <v>1064</v>
      </c>
      <c r="B12" s="5">
        <v>1</v>
      </c>
      <c r="C12" s="5">
        <v>5000</v>
      </c>
      <c r="D12" s="5">
        <v>1000</v>
      </c>
      <c r="E12" s="5">
        <v>7</v>
      </c>
      <c r="F12" t="s">
        <v>344</v>
      </c>
    </row>
    <row r="13" spans="1:6">
      <c r="A13" s="5">
        <f t="shared" si="0"/>
        <v>1066</v>
      </c>
      <c r="B13" s="5">
        <v>1</v>
      </c>
      <c r="C13" s="5">
        <v>5000</v>
      </c>
      <c r="D13" s="5">
        <v>1000</v>
      </c>
      <c r="E13" s="5">
        <v>6</v>
      </c>
      <c r="F13" t="s">
        <v>345</v>
      </c>
    </row>
    <row r="14" spans="1:6">
      <c r="A14" s="5">
        <v>2002</v>
      </c>
      <c r="B14" s="5">
        <v>0</v>
      </c>
      <c r="C14" s="5">
        <v>5000</v>
      </c>
      <c r="D14" s="5">
        <v>1000</v>
      </c>
      <c r="E14" s="5">
        <v>6</v>
      </c>
      <c r="F14" t="str">
        <f>"Projectile/"&amp;A14&amp;"_"&amp;INDEX(Unitinfo!B:B,MATCH(A14,Unitinfo!A:A,0))&amp;"_Bullet.prefab"</f>
        <v>Projectile/2002_Slime_Archer_Bullet.prefab</v>
      </c>
    </row>
    <row r="15" spans="1:6">
      <c r="A15" s="5">
        <v>2004</v>
      </c>
      <c r="B15" s="5">
        <v>0</v>
      </c>
      <c r="C15" s="5">
        <v>5000</v>
      </c>
      <c r="D15" s="5">
        <v>1000</v>
      </c>
      <c r="E15" s="5">
        <v>6</v>
      </c>
      <c r="F15" t="str">
        <f>"Projectile/"&amp;A15&amp;"_"&amp;INDEX(Unitinfo!B:B,MATCH(A15,Unitinfo!A:A,0))&amp;"_Bullet.prefab"</f>
        <v>Projectile/2004_Skeleton_Archer_Bullet.prefab</v>
      </c>
    </row>
    <row r="16" spans="1:6">
      <c r="A16" s="5">
        <v>2005</v>
      </c>
      <c r="B16" s="5">
        <v>0</v>
      </c>
      <c r="C16" s="5">
        <v>5000</v>
      </c>
      <c r="D16" s="5">
        <v>1000</v>
      </c>
      <c r="E16" s="5">
        <v>6</v>
      </c>
      <c r="F16" t="str">
        <f>"Projectile/"&amp;A16&amp;"_"&amp;INDEX(Unitinfo!B:B,MATCH(A16,Unitinfo!A:A,0))&amp;"_Bullet.prefab"</f>
        <v>Projectile/2005_Skeleton_Witch_Bullet.prefab</v>
      </c>
    </row>
    <row r="17" spans="1:6">
      <c r="A17" s="5">
        <v>2009</v>
      </c>
      <c r="B17" s="5">
        <v>0</v>
      </c>
      <c r="C17" s="5">
        <v>5000</v>
      </c>
      <c r="D17" s="5">
        <v>1000</v>
      </c>
      <c r="E17" s="5">
        <v>6</v>
      </c>
      <c r="F17" t="str">
        <f>"Projectile/"&amp;A17&amp;"_"&amp;INDEX(Unitinfo!B:B,MATCH(A17,Unitinfo!A:A,0))&amp;"_Bullet.prefab"</f>
        <v>Projectile/2009_Witch_Fire_Bullet.prefab</v>
      </c>
    </row>
    <row r="18" spans="1:6">
      <c r="A18" s="5">
        <v>2010</v>
      </c>
      <c r="B18" s="5">
        <v>0</v>
      </c>
      <c r="C18" s="5">
        <v>5000</v>
      </c>
      <c r="D18" s="5">
        <v>1000</v>
      </c>
      <c r="E18" s="5">
        <v>6</v>
      </c>
      <c r="F18" t="str">
        <f>"Projectile/"&amp;A18&amp;"_"&amp;INDEX(Unitinfo!B:B,MATCH(A18,Unitinfo!A:A,0))&amp;"_Bullet.prefab"</f>
        <v>Projectile/2010_Witch_Thunder_Bullet.prefab</v>
      </c>
    </row>
    <row r="19" spans="1:6">
      <c r="A19" s="5">
        <v>2011</v>
      </c>
      <c r="B19" s="5">
        <v>0</v>
      </c>
      <c r="C19" s="5">
        <v>5000</v>
      </c>
      <c r="D19" s="5">
        <v>1000</v>
      </c>
      <c r="E19" s="5">
        <v>6</v>
      </c>
      <c r="F19" t="str">
        <f>"Projectile/"&amp;A19&amp;"_"&amp;INDEX(Unitinfo!B:B,MATCH(A19,Unitinfo!A:A,0))&amp;"_Bullet.prefab"</f>
        <v>Projectile/2011_Witch_Poison_Bullet.prefab</v>
      </c>
    </row>
    <row r="20" spans="1:6">
      <c r="A20" s="5">
        <v>2012</v>
      </c>
      <c r="B20" s="5">
        <v>0</v>
      </c>
      <c r="C20" s="5">
        <v>5000</v>
      </c>
      <c r="D20" s="5">
        <v>1000</v>
      </c>
      <c r="E20" s="5">
        <v>6</v>
      </c>
      <c r="F20" t="str">
        <f>"Projectile/"&amp;A20&amp;"_"&amp;INDEX(Unitinfo!B:B,MATCH(A20,Unitinfo!A:A,0))&amp;"_Bullet.prefab"</f>
        <v>Projectile/2012_Goblin_Stone_Bullet.prefab</v>
      </c>
    </row>
    <row r="21" spans="1:6">
      <c r="A21" s="5">
        <v>2015</v>
      </c>
      <c r="B21" s="5">
        <v>0</v>
      </c>
      <c r="C21" s="5">
        <v>5000</v>
      </c>
      <c r="D21" s="5">
        <v>1000</v>
      </c>
      <c r="E21" s="5">
        <v>5</v>
      </c>
      <c r="F21" t="str">
        <f>"Projectile/"&amp;A21&amp;"_"&amp;INDEX(Unitinfo!B:B,MATCH(A21,Unitinfo!A:A,0))&amp;"_Bullet.prefab"</f>
        <v>Projectile/2015_Orc_Stone_Bullet.prefab</v>
      </c>
    </row>
    <row r="22" spans="1:6">
      <c r="A22" s="5">
        <v>2018</v>
      </c>
      <c r="B22" s="5">
        <v>0</v>
      </c>
      <c r="C22" s="5">
        <v>5000</v>
      </c>
      <c r="D22" s="5">
        <v>1000</v>
      </c>
      <c r="E22" s="5">
        <v>6</v>
      </c>
      <c r="F22" t="str">
        <f>"Projectile/"&amp;A22&amp;"_"&amp;INDEX(Unitinfo!B:B,MATCH(A22,Unitinfo!A:A,0))&amp;"_Bullet.prefab"</f>
        <v>Projectile/2018_Dragon_Fire_Bullet.prefab</v>
      </c>
    </row>
    <row r="23" spans="1:6">
      <c r="A23" s="5">
        <v>11002</v>
      </c>
      <c r="B23" s="5">
        <v>0</v>
      </c>
      <c r="C23" s="5">
        <v>5000</v>
      </c>
      <c r="D23" s="5">
        <v>1000</v>
      </c>
      <c r="E23" s="5">
        <v>1</v>
      </c>
      <c r="F23" t="str">
        <f>"Projectile/"&amp;A23&amp;"_"&amp;INDEX(Unitinfo!B:B,MATCH(A23,Unitinfo!A:A,0))&amp;"_Bullet.prefab"</f>
        <v>Projectile/11002_Indian_Catapult_Bullet.prefab</v>
      </c>
    </row>
    <row r="24" spans="1:6">
      <c r="A24" s="5">
        <v>11004</v>
      </c>
      <c r="B24" s="5">
        <v>0</v>
      </c>
      <c r="C24" s="5">
        <v>5000</v>
      </c>
      <c r="D24" s="5">
        <v>1000</v>
      </c>
      <c r="E24" s="5">
        <v>8</v>
      </c>
      <c r="F24" t="str">
        <f>"Projectile/"&amp;A24&amp;"_"&amp;INDEX(Unitinfo!B:B,MATCH(A24,Unitinfo!A:A,0))&amp;"_Bullet.prefab"</f>
        <v>Projectile/11004_Indian_Watchtower_Bullet.prefab</v>
      </c>
    </row>
    <row r="25" spans="1:6">
      <c r="A25" s="5"/>
      <c r="B25" s="5"/>
      <c r="C25" s="5"/>
      <c r="D25" s="5"/>
      <c r="E25" s="5"/>
    </row>
    <row r="26" spans="1:6">
      <c r="A26" s="5"/>
      <c r="B26" s="5"/>
      <c r="C26" s="5"/>
      <c r="D26" s="5"/>
      <c r="E26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2"/>
  <sheetViews>
    <sheetView workbookViewId="0">
      <selection activeCell="N6" sqref="N6"/>
    </sheetView>
  </sheetViews>
  <sheetFormatPr defaultRowHeight="15"/>
  <cols>
    <col min="2" max="2" width="16.140625" bestFit="1" customWidth="1"/>
    <col min="3" max="3" width="20" bestFit="1" customWidth="1"/>
    <col min="4" max="4" width="12.85546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6.5">
      <c r="A4" s="24" t="s">
        <v>16</v>
      </c>
      <c r="B4" s="22" t="s">
        <v>88</v>
      </c>
      <c r="C4" s="9" t="s">
        <v>92</v>
      </c>
      <c r="D4" s="9" t="s">
        <v>96</v>
      </c>
    </row>
    <row r="5" spans="1:4" ht="16.5">
      <c r="A5" s="23" t="s">
        <v>17</v>
      </c>
      <c r="B5" s="22" t="s">
        <v>89</v>
      </c>
      <c r="C5" s="9" t="s">
        <v>93</v>
      </c>
      <c r="D5" s="9" t="s">
        <v>97</v>
      </c>
    </row>
    <row r="6" spans="1:4" ht="16.5">
      <c r="A6" s="23" t="s">
        <v>18</v>
      </c>
      <c r="B6" s="22" t="s">
        <v>90</v>
      </c>
      <c r="C6" s="9" t="s">
        <v>94</v>
      </c>
      <c r="D6" s="9" t="s">
        <v>98</v>
      </c>
    </row>
    <row r="7" spans="1:4" ht="16.5">
      <c r="A7" s="23" t="s">
        <v>100</v>
      </c>
      <c r="B7" s="22" t="s">
        <v>91</v>
      </c>
      <c r="C7" s="9" t="s">
        <v>95</v>
      </c>
      <c r="D7" s="9" t="s">
        <v>99</v>
      </c>
    </row>
    <row r="8" spans="1:4">
      <c r="A8" s="2" t="s">
        <v>222</v>
      </c>
      <c r="B8" s="51" t="s">
        <v>226</v>
      </c>
      <c r="C8" s="2" t="s">
        <v>222</v>
      </c>
      <c r="D8" s="2" t="s">
        <v>222</v>
      </c>
    </row>
    <row r="9" spans="1:4">
      <c r="A9" s="2" t="s">
        <v>223</v>
      </c>
      <c r="B9" s="11" t="s">
        <v>227</v>
      </c>
      <c r="C9" s="2" t="s">
        <v>223</v>
      </c>
      <c r="D9" s="2" t="s">
        <v>223</v>
      </c>
    </row>
    <row r="10" spans="1:4">
      <c r="A10" s="2" t="s">
        <v>224</v>
      </c>
      <c r="B10" s="11" t="s">
        <v>228</v>
      </c>
      <c r="C10" s="2" t="s">
        <v>224</v>
      </c>
      <c r="D10" s="2" t="s">
        <v>224</v>
      </c>
    </row>
    <row r="11" spans="1:4">
      <c r="A11" s="2" t="s">
        <v>225</v>
      </c>
      <c r="B11" s="11" t="s">
        <v>229</v>
      </c>
      <c r="C11" s="2" t="s">
        <v>225</v>
      </c>
      <c r="D11" s="2" t="s">
        <v>225</v>
      </c>
    </row>
    <row r="12" spans="1:4">
      <c r="A12" s="2" t="s">
        <v>353</v>
      </c>
      <c r="B12" s="11" t="s">
        <v>354</v>
      </c>
      <c r="C12" s="11" t="s">
        <v>353</v>
      </c>
      <c r="D12" s="11" t="s">
        <v>355</v>
      </c>
    </row>
  </sheetData>
  <phoneticPr fontId="2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/>
  </sheetPr>
  <dimension ref="A1:H28"/>
  <sheetViews>
    <sheetView zoomScale="70" zoomScaleNormal="70" workbookViewId="0">
      <selection activeCell="C28" sqref="C28"/>
    </sheetView>
  </sheetViews>
  <sheetFormatPr defaultRowHeight="15"/>
  <cols>
    <col min="2" max="2" width="15.5703125" customWidth="1"/>
    <col min="3" max="3" width="21.5703125" customWidth="1"/>
    <col min="4" max="4" width="17.7109375" customWidth="1"/>
    <col min="5" max="5" width="22" bestFit="1" customWidth="1"/>
    <col min="6" max="6" width="16.140625" bestFit="1" customWidth="1"/>
    <col min="7" max="8" width="20.710937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264</v>
      </c>
      <c r="H1" s="14" t="s">
        <v>265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10</v>
      </c>
      <c r="D4" s="5">
        <v>0</v>
      </c>
      <c r="E4" s="9" t="s">
        <v>124</v>
      </c>
      <c r="F4" s="9">
        <v>120</v>
      </c>
      <c r="G4" s="9">
        <v>100</v>
      </c>
      <c r="H4" s="9">
        <v>10</v>
      </c>
    </row>
    <row r="5" spans="1:8" ht="16.5">
      <c r="A5" s="5">
        <v>2</v>
      </c>
      <c r="B5" s="9" t="s">
        <v>73</v>
      </c>
      <c r="C5" s="5">
        <v>30</v>
      </c>
      <c r="D5" s="5">
        <v>1</v>
      </c>
      <c r="E5" s="9" t="s">
        <v>125</v>
      </c>
      <c r="F5" s="9">
        <v>120</v>
      </c>
      <c r="G5" s="9">
        <v>100</v>
      </c>
      <c r="H5" s="9">
        <v>10</v>
      </c>
    </row>
    <row r="6" spans="1:8" ht="16.5">
      <c r="A6" s="5">
        <v>3</v>
      </c>
      <c r="B6" s="9" t="s">
        <v>74</v>
      </c>
      <c r="C6" s="5">
        <v>50</v>
      </c>
      <c r="D6" s="5">
        <v>2</v>
      </c>
      <c r="E6" s="9" t="s">
        <v>126</v>
      </c>
      <c r="F6" s="9">
        <v>120</v>
      </c>
      <c r="G6" s="9">
        <v>100</v>
      </c>
      <c r="H6" s="9">
        <v>10</v>
      </c>
    </row>
    <row r="7" spans="1:8" ht="16.5">
      <c r="A7" s="5">
        <v>4</v>
      </c>
      <c r="B7" s="9" t="s">
        <v>75</v>
      </c>
      <c r="C7" s="5">
        <v>100</v>
      </c>
      <c r="D7" s="5">
        <v>3</v>
      </c>
      <c r="E7" s="9" t="s">
        <v>127</v>
      </c>
      <c r="F7" s="9">
        <v>120</v>
      </c>
      <c r="G7" s="9">
        <v>100</v>
      </c>
      <c r="H7" s="9">
        <v>10</v>
      </c>
    </row>
    <row r="8" spans="1:8" ht="16.5">
      <c r="A8" s="5">
        <v>5</v>
      </c>
      <c r="B8" s="9" t="s">
        <v>76</v>
      </c>
      <c r="C8" s="5">
        <v>300</v>
      </c>
      <c r="D8" s="5">
        <v>4</v>
      </c>
      <c r="E8" s="9" t="s">
        <v>128</v>
      </c>
      <c r="F8" s="9">
        <v>120</v>
      </c>
      <c r="G8" s="9">
        <v>100</v>
      </c>
      <c r="H8" s="9">
        <v>10</v>
      </c>
    </row>
    <row r="9" spans="1:8" ht="16.5">
      <c r="A9" s="5">
        <v>6</v>
      </c>
      <c r="B9" s="9" t="s">
        <v>325</v>
      </c>
      <c r="C9" s="5">
        <v>600</v>
      </c>
      <c r="D9" s="5">
        <v>5</v>
      </c>
      <c r="E9" s="9" t="s">
        <v>129</v>
      </c>
      <c r="F9" s="9">
        <v>120</v>
      </c>
      <c r="G9" s="9">
        <v>100</v>
      </c>
      <c r="H9" s="9">
        <v>10</v>
      </c>
    </row>
    <row r="10" spans="1:8" ht="16.5">
      <c r="A10" s="5">
        <v>7</v>
      </c>
      <c r="B10" s="9" t="s">
        <v>326</v>
      </c>
      <c r="C10" s="5">
        <v>700</v>
      </c>
      <c r="D10" s="5">
        <v>6</v>
      </c>
      <c r="E10" s="9" t="s">
        <v>130</v>
      </c>
      <c r="F10" s="9">
        <v>120</v>
      </c>
      <c r="G10" s="9">
        <v>100</v>
      </c>
      <c r="H10" s="9">
        <v>10</v>
      </c>
    </row>
    <row r="11" spans="1:8" ht="16.5">
      <c r="A11" s="5">
        <v>8</v>
      </c>
      <c r="B11" s="9" t="s">
        <v>327</v>
      </c>
      <c r="C11" s="5">
        <v>800</v>
      </c>
      <c r="D11" s="5">
        <v>7</v>
      </c>
      <c r="E11" s="9" t="s">
        <v>131</v>
      </c>
      <c r="F11" s="9">
        <v>120</v>
      </c>
      <c r="G11" s="9">
        <v>100</v>
      </c>
      <c r="H11" s="9">
        <v>10</v>
      </c>
    </row>
    <row r="12" spans="1:8" ht="16.5">
      <c r="A12" s="5">
        <v>9</v>
      </c>
      <c r="B12" s="9" t="s">
        <v>328</v>
      </c>
      <c r="C12" s="5">
        <v>900</v>
      </c>
      <c r="D12" s="5">
        <v>8</v>
      </c>
      <c r="E12" s="9" t="s">
        <v>132</v>
      </c>
      <c r="F12" s="9">
        <v>120</v>
      </c>
      <c r="G12" s="9">
        <v>100</v>
      </c>
      <c r="H12" s="9">
        <v>10</v>
      </c>
    </row>
    <row r="13" spans="1:8" ht="16.5">
      <c r="A13" s="5">
        <v>10</v>
      </c>
      <c r="B13" s="9" t="s">
        <v>329</v>
      </c>
      <c r="C13" s="5">
        <v>1000</v>
      </c>
      <c r="D13" s="5">
        <v>9</v>
      </c>
      <c r="E13" s="9" t="s">
        <v>133</v>
      </c>
      <c r="F13" s="9">
        <v>120</v>
      </c>
      <c r="G13" s="9">
        <v>100</v>
      </c>
      <c r="H13" s="9">
        <v>10</v>
      </c>
    </row>
    <row r="14" spans="1:8" ht="16.5">
      <c r="A14" s="5">
        <v>11</v>
      </c>
      <c r="B14" s="9" t="s">
        <v>330</v>
      </c>
      <c r="C14" s="5">
        <v>1100</v>
      </c>
      <c r="D14" s="5">
        <v>10</v>
      </c>
      <c r="E14" s="9" t="s">
        <v>134</v>
      </c>
      <c r="F14" s="9">
        <v>120</v>
      </c>
      <c r="G14" s="9">
        <v>100</v>
      </c>
      <c r="H14" s="9">
        <v>10</v>
      </c>
    </row>
    <row r="15" spans="1:8" ht="16.5">
      <c r="A15" s="5">
        <v>12</v>
      </c>
      <c r="B15" s="9" t="s">
        <v>331</v>
      </c>
      <c r="C15" s="5">
        <v>1200</v>
      </c>
      <c r="D15" s="5">
        <v>11</v>
      </c>
      <c r="E15" s="9" t="s">
        <v>135</v>
      </c>
      <c r="F15" s="9">
        <v>120</v>
      </c>
      <c r="G15" s="9">
        <v>100</v>
      </c>
      <c r="H15" s="9">
        <v>10</v>
      </c>
    </row>
    <row r="16" spans="1:8" ht="16.5">
      <c r="A16" s="5">
        <v>13</v>
      </c>
      <c r="B16" s="9" t="s">
        <v>332</v>
      </c>
      <c r="C16" s="5">
        <v>1300</v>
      </c>
      <c r="D16" s="5">
        <v>12</v>
      </c>
      <c r="E16" s="9" t="s">
        <v>136</v>
      </c>
      <c r="F16" s="9">
        <v>120</v>
      </c>
      <c r="G16" s="9">
        <v>100</v>
      </c>
      <c r="H16" s="9">
        <v>10</v>
      </c>
    </row>
    <row r="17" spans="1:8" ht="16.5">
      <c r="A17" s="5">
        <v>14</v>
      </c>
      <c r="B17" s="9" t="s">
        <v>333</v>
      </c>
      <c r="C17" s="5">
        <v>1400</v>
      </c>
      <c r="D17" s="5">
        <v>13</v>
      </c>
      <c r="E17" s="9" t="s">
        <v>137</v>
      </c>
      <c r="F17" s="9">
        <v>120</v>
      </c>
      <c r="G17" s="9">
        <v>100</v>
      </c>
      <c r="H17" s="9">
        <v>10</v>
      </c>
    </row>
    <row r="18" spans="1:8" ht="16.5">
      <c r="A18" s="5">
        <v>15</v>
      </c>
      <c r="B18" s="9" t="s">
        <v>334</v>
      </c>
      <c r="C18" s="5">
        <v>1500</v>
      </c>
      <c r="D18" s="5">
        <v>14</v>
      </c>
      <c r="E18" s="9" t="s">
        <v>138</v>
      </c>
      <c r="F18" s="9">
        <v>120</v>
      </c>
      <c r="G18" s="9">
        <v>100</v>
      </c>
      <c r="H18" s="9">
        <v>10</v>
      </c>
    </row>
    <row r="19" spans="1:8" ht="16.5">
      <c r="A19" s="5">
        <v>16</v>
      </c>
      <c r="B19" s="9" t="s">
        <v>335</v>
      </c>
      <c r="C19" s="5">
        <v>1600</v>
      </c>
      <c r="D19" s="5">
        <v>15</v>
      </c>
      <c r="E19" s="9" t="s">
        <v>139</v>
      </c>
      <c r="F19" s="9">
        <v>120</v>
      </c>
      <c r="G19" s="9">
        <v>100</v>
      </c>
      <c r="H19" s="9">
        <v>10</v>
      </c>
    </row>
    <row r="20" spans="1:8" ht="16.5">
      <c r="A20" s="5">
        <v>17</v>
      </c>
      <c r="B20" s="9" t="s">
        <v>336</v>
      </c>
      <c r="C20" s="5">
        <v>1700</v>
      </c>
      <c r="D20" s="5">
        <v>16</v>
      </c>
      <c r="E20" s="9" t="s">
        <v>140</v>
      </c>
      <c r="F20" s="9">
        <v>120</v>
      </c>
      <c r="G20" s="9">
        <v>100</v>
      </c>
      <c r="H20" s="9">
        <v>10</v>
      </c>
    </row>
    <row r="21" spans="1:8" ht="16.5">
      <c r="A21" s="5">
        <v>18</v>
      </c>
      <c r="B21" s="9" t="s">
        <v>337</v>
      </c>
      <c r="C21" s="5">
        <v>1800</v>
      </c>
      <c r="D21" s="5">
        <v>17</v>
      </c>
      <c r="E21" s="9" t="s">
        <v>141</v>
      </c>
      <c r="F21" s="9">
        <v>120</v>
      </c>
      <c r="G21" s="9">
        <v>100</v>
      </c>
      <c r="H21" s="9">
        <v>10</v>
      </c>
    </row>
    <row r="22" spans="1:8" ht="16.5">
      <c r="A22" s="5">
        <v>19</v>
      </c>
      <c r="B22" s="9" t="s">
        <v>338</v>
      </c>
      <c r="C22" s="5">
        <v>1900</v>
      </c>
      <c r="D22" s="5">
        <v>18</v>
      </c>
      <c r="E22" s="9" t="s">
        <v>142</v>
      </c>
      <c r="F22" s="9">
        <v>120</v>
      </c>
      <c r="G22" s="9">
        <v>100</v>
      </c>
      <c r="H22" s="9">
        <v>10</v>
      </c>
    </row>
    <row r="23" spans="1:8" ht="16.5">
      <c r="A23" s="5">
        <v>20</v>
      </c>
      <c r="B23" s="9" t="s">
        <v>339</v>
      </c>
      <c r="C23" s="5">
        <v>2000</v>
      </c>
      <c r="D23" s="5">
        <v>19</v>
      </c>
      <c r="E23" s="9" t="s">
        <v>143</v>
      </c>
      <c r="F23" s="9">
        <v>120</v>
      </c>
      <c r="G23" s="9">
        <v>100</v>
      </c>
      <c r="H23" s="9">
        <v>10</v>
      </c>
    </row>
    <row r="24" spans="1:8">
      <c r="A24" s="5">
        <v>999</v>
      </c>
      <c r="B24" s="9" t="s">
        <v>266</v>
      </c>
      <c r="C24" s="5">
        <v>0</v>
      </c>
      <c r="D24" s="5">
        <v>0</v>
      </c>
      <c r="E24" s="9" t="s">
        <v>267</v>
      </c>
      <c r="F24" s="9">
        <v>999999</v>
      </c>
      <c r="G24" s="9">
        <v>0</v>
      </c>
      <c r="H24" s="9">
        <v>0</v>
      </c>
    </row>
    <row r="25" spans="1:8">
      <c r="A25" s="5">
        <v>1000</v>
      </c>
      <c r="B25" s="9" t="s">
        <v>266</v>
      </c>
      <c r="C25" s="5">
        <v>0</v>
      </c>
      <c r="D25" s="5">
        <v>4</v>
      </c>
      <c r="E25" s="9" t="s">
        <v>267</v>
      </c>
      <c r="F25" s="9">
        <v>999999</v>
      </c>
      <c r="G25" s="9">
        <v>0</v>
      </c>
      <c r="H25" s="9">
        <v>0</v>
      </c>
    </row>
    <row r="26" spans="1:8">
      <c r="A26" s="5"/>
    </row>
    <row r="27" spans="1:8">
      <c r="A27" s="5"/>
    </row>
    <row r="28" spans="1:8">
      <c r="A28" s="5"/>
    </row>
  </sheetData>
  <phoneticPr fontId="2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1"/>
  <sheetViews>
    <sheetView topLeftCell="A40" workbookViewId="0">
      <selection activeCell="F11" sqref="A1:F11"/>
    </sheetView>
  </sheetViews>
  <sheetFormatPr defaultRowHeight="15"/>
  <cols>
    <col min="4" max="5" width="15.42578125" customWidth="1"/>
    <col min="6" max="6" width="21.7109375" customWidth="1"/>
  </cols>
  <sheetData>
    <row r="1" spans="1:6">
      <c r="A1" s="14" t="s">
        <v>42</v>
      </c>
      <c r="B1" s="14" t="s">
        <v>213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210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v>1</v>
      </c>
      <c r="D4" s="9">
        <v>0</v>
      </c>
      <c r="E4" s="5">
        <v>2001</v>
      </c>
      <c r="F4" s="5">
        <v>10</v>
      </c>
    </row>
    <row r="5" spans="1:6">
      <c r="A5" s="5">
        <v>2</v>
      </c>
      <c r="B5" s="5">
        <v>1</v>
      </c>
      <c r="C5" s="5">
        <v>2</v>
      </c>
      <c r="D5" s="9">
        <v>0</v>
      </c>
      <c r="E5" s="5">
        <v>2001</v>
      </c>
      <c r="F5" s="5">
        <v>10</v>
      </c>
    </row>
    <row r="6" spans="1:6">
      <c r="A6" s="5">
        <v>3</v>
      </c>
      <c r="B6" s="5">
        <v>2</v>
      </c>
      <c r="C6" s="5">
        <v>1</v>
      </c>
      <c r="D6" s="9">
        <v>2</v>
      </c>
      <c r="E6" s="5">
        <v>1</v>
      </c>
      <c r="F6" s="5">
        <v>10</v>
      </c>
    </row>
    <row r="7" spans="1:6">
      <c r="A7" s="5">
        <v>4</v>
      </c>
      <c r="B7" s="5">
        <v>2</v>
      </c>
      <c r="C7" s="5">
        <v>2</v>
      </c>
      <c r="D7" s="9">
        <v>0</v>
      </c>
      <c r="E7" s="5">
        <v>2001</v>
      </c>
      <c r="F7" s="5">
        <v>10</v>
      </c>
    </row>
    <row r="8" spans="1:6">
      <c r="A8" s="5">
        <v>5</v>
      </c>
      <c r="B8" s="5">
        <v>3</v>
      </c>
      <c r="C8" s="5">
        <v>1</v>
      </c>
      <c r="D8" s="9">
        <v>2</v>
      </c>
      <c r="E8" s="5">
        <v>1</v>
      </c>
      <c r="F8" s="5">
        <v>10</v>
      </c>
    </row>
    <row r="9" spans="1:6">
      <c r="A9" s="5">
        <v>6</v>
      </c>
      <c r="B9" s="5">
        <v>3</v>
      </c>
      <c r="C9" s="5">
        <v>2</v>
      </c>
      <c r="D9" s="9">
        <v>0</v>
      </c>
      <c r="E9" s="5">
        <v>2001</v>
      </c>
      <c r="F9" s="5">
        <v>10</v>
      </c>
    </row>
    <row r="10" spans="1:6">
      <c r="A10" s="5">
        <v>7</v>
      </c>
      <c r="B10" s="5">
        <v>999</v>
      </c>
      <c r="C10" s="5">
        <v>1</v>
      </c>
      <c r="D10" s="9">
        <v>2</v>
      </c>
      <c r="E10" s="5">
        <v>1</v>
      </c>
      <c r="F10" s="5">
        <v>10</v>
      </c>
    </row>
    <row r="11" spans="1:6">
      <c r="A11" s="5">
        <v>8</v>
      </c>
      <c r="B11" s="5">
        <v>1000</v>
      </c>
      <c r="C11" s="5">
        <v>1</v>
      </c>
      <c r="D11" s="9">
        <v>0</v>
      </c>
      <c r="E11" s="5">
        <v>2001</v>
      </c>
      <c r="F11" s="5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3"/>
  <sheetViews>
    <sheetView workbookViewId="0">
      <selection activeCell="G19" sqref="G19"/>
    </sheetView>
  </sheetViews>
  <sheetFormatPr defaultRowHeight="15"/>
  <cols>
    <col min="4" max="4" width="14" customWidth="1"/>
    <col min="5" max="5" width="17.7109375" customWidth="1"/>
  </cols>
  <sheetData>
    <row r="1" spans="1:5">
      <c r="A1" s="14" t="s">
        <v>42</v>
      </c>
      <c r="B1" s="14" t="s">
        <v>346</v>
      </c>
      <c r="C1" s="14" t="s">
        <v>347</v>
      </c>
      <c r="D1" s="14" t="s">
        <v>348</v>
      </c>
      <c r="E1" s="14" t="s">
        <v>349</v>
      </c>
    </row>
    <row r="2" spans="1:5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5">
        <v>5</v>
      </c>
      <c r="D4" s="5">
        <v>1</v>
      </c>
      <c r="E4" s="5">
        <v>1000</v>
      </c>
    </row>
    <row r="5" spans="1:5">
      <c r="A5" s="5">
        <v>2</v>
      </c>
      <c r="B5" s="5">
        <v>2</v>
      </c>
      <c r="C5" s="5">
        <v>10</v>
      </c>
      <c r="D5" s="5">
        <v>1</v>
      </c>
      <c r="E5" s="5">
        <v>1000</v>
      </c>
    </row>
    <row r="6" spans="1:5">
      <c r="A6" s="5">
        <v>3</v>
      </c>
      <c r="B6" s="5">
        <v>3</v>
      </c>
      <c r="C6" s="5">
        <v>15</v>
      </c>
      <c r="D6" s="5">
        <v>1</v>
      </c>
      <c r="E6" s="5">
        <v>1000</v>
      </c>
    </row>
    <row r="7" spans="1:5">
      <c r="A7" s="5">
        <v>4</v>
      </c>
      <c r="B7" s="5">
        <v>4</v>
      </c>
      <c r="C7" s="5">
        <v>20</v>
      </c>
      <c r="D7" s="5">
        <v>1</v>
      </c>
      <c r="E7" s="5">
        <v>1000</v>
      </c>
    </row>
    <row r="8" spans="1:5">
      <c r="A8" s="5">
        <v>5</v>
      </c>
      <c r="B8" s="5">
        <v>5</v>
      </c>
      <c r="C8" s="5">
        <v>25</v>
      </c>
      <c r="D8" s="5">
        <v>2</v>
      </c>
      <c r="E8" s="5">
        <v>1000</v>
      </c>
    </row>
    <row r="9" spans="1:5">
      <c r="A9" s="5">
        <v>6</v>
      </c>
      <c r="B9" s="5">
        <v>6</v>
      </c>
      <c r="C9" s="5">
        <v>30</v>
      </c>
      <c r="D9" s="5">
        <v>2</v>
      </c>
      <c r="E9" s="5">
        <v>1000</v>
      </c>
    </row>
    <row r="10" spans="1:5">
      <c r="A10" s="5">
        <v>7</v>
      </c>
      <c r="B10" s="5">
        <v>7</v>
      </c>
      <c r="C10" s="5">
        <v>35</v>
      </c>
      <c r="D10" s="5">
        <v>2</v>
      </c>
      <c r="E10" s="5">
        <v>1000</v>
      </c>
    </row>
    <row r="11" spans="1:5">
      <c r="A11" s="5">
        <v>8</v>
      </c>
      <c r="B11" s="5">
        <v>8</v>
      </c>
      <c r="C11" s="5">
        <v>40</v>
      </c>
      <c r="D11" s="5">
        <v>2</v>
      </c>
      <c r="E11" s="5">
        <v>1000</v>
      </c>
    </row>
    <row r="12" spans="1:5">
      <c r="A12" s="5">
        <v>9</v>
      </c>
      <c r="B12" s="5">
        <v>9</v>
      </c>
      <c r="C12" s="5">
        <v>45</v>
      </c>
      <c r="D12" s="5">
        <v>3</v>
      </c>
      <c r="E12" s="5">
        <v>1000</v>
      </c>
    </row>
    <row r="13" spans="1:5">
      <c r="A13" s="5">
        <v>10</v>
      </c>
      <c r="B13" s="5">
        <v>10</v>
      </c>
      <c r="C13" s="5">
        <v>50</v>
      </c>
      <c r="D13" s="5">
        <v>3</v>
      </c>
      <c r="E13" s="5">
        <v>1000</v>
      </c>
    </row>
    <row r="14" spans="1:5">
      <c r="A14" s="5">
        <v>11</v>
      </c>
      <c r="B14" s="5">
        <v>11</v>
      </c>
      <c r="C14" s="5">
        <v>55</v>
      </c>
      <c r="D14" s="5">
        <v>3</v>
      </c>
      <c r="E14" s="5">
        <v>1000</v>
      </c>
    </row>
    <row r="15" spans="1:5">
      <c r="A15" s="5">
        <v>12</v>
      </c>
      <c r="B15" s="5">
        <v>12</v>
      </c>
      <c r="C15" s="5">
        <v>60</v>
      </c>
      <c r="D15" s="5">
        <v>3</v>
      </c>
      <c r="E15" s="5">
        <v>1000</v>
      </c>
    </row>
    <row r="16" spans="1:5">
      <c r="A16" s="5">
        <v>13</v>
      </c>
      <c r="B16" s="5">
        <v>13</v>
      </c>
      <c r="C16" s="5">
        <v>65</v>
      </c>
      <c r="D16" s="5">
        <v>4</v>
      </c>
      <c r="E16" s="5">
        <v>1000</v>
      </c>
    </row>
    <row r="17" spans="1:5">
      <c r="A17" s="5">
        <v>14</v>
      </c>
      <c r="B17" s="5">
        <v>14</v>
      </c>
      <c r="C17" s="5">
        <v>70</v>
      </c>
      <c r="D17" s="5">
        <v>4</v>
      </c>
      <c r="E17" s="5">
        <v>1000</v>
      </c>
    </row>
    <row r="18" spans="1:5">
      <c r="A18" s="5">
        <v>15</v>
      </c>
      <c r="B18" s="5">
        <v>15</v>
      </c>
      <c r="C18" s="5">
        <v>75</v>
      </c>
      <c r="D18" s="5">
        <v>4</v>
      </c>
      <c r="E18" s="5">
        <v>1000</v>
      </c>
    </row>
    <row r="19" spans="1:5">
      <c r="A19" s="5">
        <v>16</v>
      </c>
      <c r="B19" s="5">
        <v>16</v>
      </c>
      <c r="C19" s="5">
        <v>80</v>
      </c>
      <c r="D19" s="5">
        <v>4</v>
      </c>
      <c r="E19" s="5">
        <v>1000</v>
      </c>
    </row>
    <row r="20" spans="1:5">
      <c r="A20" s="5">
        <v>17</v>
      </c>
      <c r="B20" s="5">
        <v>17</v>
      </c>
      <c r="C20" s="5">
        <v>85</v>
      </c>
      <c r="D20" s="5">
        <v>5</v>
      </c>
      <c r="E20" s="5">
        <v>1000</v>
      </c>
    </row>
    <row r="21" spans="1:5">
      <c r="A21" s="5">
        <v>18</v>
      </c>
      <c r="B21" s="5">
        <v>18</v>
      </c>
      <c r="C21" s="5">
        <v>90</v>
      </c>
      <c r="D21" s="5">
        <v>5</v>
      </c>
      <c r="E21" s="5">
        <v>1000</v>
      </c>
    </row>
    <row r="22" spans="1:5">
      <c r="A22" s="5">
        <v>19</v>
      </c>
      <c r="B22" s="5">
        <v>19</v>
      </c>
      <c r="C22" s="5">
        <v>95</v>
      </c>
      <c r="D22" s="5">
        <v>5</v>
      </c>
      <c r="E22" s="5">
        <v>1000</v>
      </c>
    </row>
    <row r="23" spans="1:5">
      <c r="A23" s="5">
        <v>20</v>
      </c>
      <c r="B23" s="5">
        <v>20</v>
      </c>
      <c r="C23" s="5">
        <v>100</v>
      </c>
      <c r="D23" s="5">
        <v>6</v>
      </c>
      <c r="E23" s="5">
        <v>1000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6"/>
  <sheetViews>
    <sheetView workbookViewId="0">
      <selection activeCell="A2" sqref="A2:C3"/>
    </sheetView>
  </sheetViews>
  <sheetFormatPr defaultRowHeight="15"/>
  <cols>
    <col min="2" max="3" width="20.7109375" customWidth="1"/>
    <col min="4" max="4" width="18.42578125" customWidth="1"/>
  </cols>
  <sheetData>
    <row r="1" spans="1:4">
      <c r="A1" s="14" t="s">
        <v>42</v>
      </c>
      <c r="B1" s="14" t="s">
        <v>50</v>
      </c>
      <c r="C1" s="14" t="s">
        <v>83</v>
      </c>
      <c r="D1" s="14" t="s">
        <v>84</v>
      </c>
    </row>
    <row r="2" spans="1:4">
      <c r="A2" s="15" t="s">
        <v>1</v>
      </c>
      <c r="B2" s="15" t="s">
        <v>1</v>
      </c>
      <c r="C2" s="15" t="s">
        <v>1</v>
      </c>
      <c r="D2" s="16" t="s">
        <v>10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>
      <c r="A4">
        <v>1</v>
      </c>
      <c r="B4" s="5">
        <v>2001</v>
      </c>
      <c r="C4" s="5">
        <v>1</v>
      </c>
      <c r="D4" s="5">
        <v>1</v>
      </c>
    </row>
    <row r="5" spans="1:4">
      <c r="A5">
        <v>2</v>
      </c>
      <c r="B5" s="5">
        <v>2002</v>
      </c>
      <c r="C5" s="5">
        <v>1</v>
      </c>
      <c r="D5" s="5">
        <v>1</v>
      </c>
    </row>
    <row r="6" spans="1:4">
      <c r="A6">
        <v>3</v>
      </c>
      <c r="B6" s="5">
        <v>2003</v>
      </c>
      <c r="C6" s="5">
        <v>1</v>
      </c>
      <c r="D6" s="5">
        <v>1</v>
      </c>
    </row>
    <row r="7" spans="1:4">
      <c r="A7">
        <v>4</v>
      </c>
      <c r="B7" s="5">
        <v>2004</v>
      </c>
      <c r="C7" s="5">
        <v>1</v>
      </c>
      <c r="D7" s="5">
        <v>1</v>
      </c>
    </row>
    <row r="8" spans="1:4">
      <c r="A8">
        <v>5</v>
      </c>
      <c r="B8" s="5">
        <v>2005</v>
      </c>
      <c r="C8" s="5">
        <v>1</v>
      </c>
      <c r="D8" s="5">
        <v>1</v>
      </c>
    </row>
    <row r="9" spans="1:4">
      <c r="A9">
        <v>6</v>
      </c>
      <c r="B9" s="5">
        <v>2001</v>
      </c>
      <c r="C9" s="5">
        <v>2</v>
      </c>
      <c r="D9" s="5">
        <v>1</v>
      </c>
    </row>
    <row r="10" spans="1:4">
      <c r="A10">
        <v>7</v>
      </c>
      <c r="B10" s="5">
        <v>2002</v>
      </c>
      <c r="C10" s="5">
        <v>2</v>
      </c>
      <c r="D10" s="5">
        <v>1</v>
      </c>
    </row>
    <row r="11" spans="1:4">
      <c r="A11">
        <v>8</v>
      </c>
      <c r="B11" s="5">
        <v>2003</v>
      </c>
      <c r="C11" s="5">
        <v>2</v>
      </c>
      <c r="D11" s="5">
        <v>1</v>
      </c>
    </row>
    <row r="12" spans="1:4">
      <c r="A12">
        <v>9</v>
      </c>
      <c r="B12" s="5">
        <v>2004</v>
      </c>
      <c r="C12" s="5">
        <v>2</v>
      </c>
      <c r="D12" s="5">
        <v>1</v>
      </c>
    </row>
    <row r="13" spans="1:4">
      <c r="A13">
        <v>10</v>
      </c>
      <c r="B13" s="5">
        <v>2005</v>
      </c>
      <c r="C13" s="5">
        <v>2</v>
      </c>
      <c r="D13" s="5">
        <v>1</v>
      </c>
    </row>
    <row r="14" spans="1:4">
      <c r="A14">
        <v>11</v>
      </c>
      <c r="B14" s="5">
        <v>2006</v>
      </c>
      <c r="C14" s="5">
        <v>1</v>
      </c>
      <c r="D14" s="5">
        <v>1</v>
      </c>
    </row>
    <row r="15" spans="1:4">
      <c r="A15">
        <v>12</v>
      </c>
      <c r="B15" s="5">
        <v>2007</v>
      </c>
      <c r="C15" s="5">
        <v>1</v>
      </c>
      <c r="D15" s="5">
        <v>1</v>
      </c>
    </row>
    <row r="16" spans="1:4">
      <c r="A16">
        <v>13</v>
      </c>
      <c r="B16" s="5">
        <v>2008</v>
      </c>
      <c r="C16" s="5">
        <v>1</v>
      </c>
      <c r="D16" s="5">
        <v>1</v>
      </c>
    </row>
    <row r="17" spans="1:4">
      <c r="A17">
        <v>14</v>
      </c>
      <c r="B17" s="5">
        <v>2009</v>
      </c>
      <c r="C17" s="5">
        <v>1</v>
      </c>
      <c r="D17" s="5">
        <v>1</v>
      </c>
    </row>
    <row r="18" spans="1:4">
      <c r="A18">
        <v>15</v>
      </c>
      <c r="B18" s="5">
        <v>2010</v>
      </c>
      <c r="C18" s="5">
        <v>1</v>
      </c>
      <c r="D18" s="5">
        <v>1</v>
      </c>
    </row>
    <row r="19" spans="1:4">
      <c r="A19">
        <v>16</v>
      </c>
      <c r="B19" s="5">
        <v>2011</v>
      </c>
      <c r="C19" s="5">
        <v>1</v>
      </c>
      <c r="D19" s="5">
        <v>1</v>
      </c>
    </row>
    <row r="20" spans="1:4">
      <c r="A20">
        <v>17</v>
      </c>
      <c r="B20" s="5">
        <v>2012</v>
      </c>
      <c r="C20" s="5">
        <v>1</v>
      </c>
      <c r="D20" s="5">
        <v>1</v>
      </c>
    </row>
    <row r="21" spans="1:4">
      <c r="A21">
        <v>18</v>
      </c>
      <c r="B21" s="5">
        <v>2013</v>
      </c>
      <c r="C21" s="5">
        <v>1</v>
      </c>
      <c r="D21" s="5">
        <v>1</v>
      </c>
    </row>
    <row r="22" spans="1:4">
      <c r="A22">
        <v>19</v>
      </c>
      <c r="B22" s="5">
        <v>2014</v>
      </c>
      <c r="C22" s="5">
        <v>1</v>
      </c>
      <c r="D22" s="5">
        <v>1</v>
      </c>
    </row>
    <row r="23" spans="1:4">
      <c r="A23">
        <v>20</v>
      </c>
      <c r="B23" s="5">
        <v>2015</v>
      </c>
      <c r="C23" s="5">
        <v>1</v>
      </c>
      <c r="D23" s="5">
        <v>1</v>
      </c>
    </row>
    <row r="24" spans="1:4">
      <c r="A24">
        <v>21</v>
      </c>
      <c r="B24" s="5">
        <v>2016</v>
      </c>
      <c r="C24" s="5">
        <v>1</v>
      </c>
      <c r="D24" s="5">
        <v>1</v>
      </c>
    </row>
    <row r="25" spans="1:4">
      <c r="A25">
        <v>22</v>
      </c>
      <c r="B25" s="5">
        <v>2017</v>
      </c>
      <c r="C25" s="5">
        <v>1</v>
      </c>
      <c r="D25" s="5">
        <v>1</v>
      </c>
    </row>
    <row r="26" spans="1:4">
      <c r="A26">
        <v>23</v>
      </c>
      <c r="B26" s="5">
        <v>2018</v>
      </c>
      <c r="C26" s="5">
        <v>1</v>
      </c>
      <c r="D26" s="5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8"/>
  <sheetViews>
    <sheetView workbookViewId="0">
      <selection activeCell="D25" sqref="D25"/>
    </sheetView>
  </sheetViews>
  <sheetFormatPr defaultRowHeight="15"/>
  <cols>
    <col min="2" max="2" width="15.85546875" customWidth="1"/>
    <col min="3" max="3" width="15.5703125" customWidth="1"/>
    <col min="5" max="5" width="49.42578125" style="20" bestFit="1" customWidth="1"/>
  </cols>
  <sheetData>
    <row r="1" spans="1:5">
      <c r="A1" s="14" t="s">
        <v>42</v>
      </c>
      <c r="B1" s="14" t="s">
        <v>287</v>
      </c>
      <c r="C1" s="14" t="s">
        <v>289</v>
      </c>
      <c r="D1" s="14" t="s">
        <v>285</v>
      </c>
      <c r="E1" s="54" t="s">
        <v>156</v>
      </c>
    </row>
    <row r="2" spans="1:5">
      <c r="A2" s="15" t="s">
        <v>1</v>
      </c>
      <c r="B2" s="16" t="s">
        <v>286</v>
      </c>
      <c r="C2" s="16" t="s">
        <v>284</v>
      </c>
      <c r="D2" s="16" t="s">
        <v>280</v>
      </c>
      <c r="E2" s="55" t="s">
        <v>315</v>
      </c>
    </row>
    <row r="3" spans="1:5">
      <c r="A3" s="18" t="s">
        <v>2</v>
      </c>
      <c r="B3" s="18" t="s">
        <v>2</v>
      </c>
      <c r="C3" s="18" t="s">
        <v>2</v>
      </c>
      <c r="D3" s="18" t="s">
        <v>82</v>
      </c>
      <c r="E3" s="56" t="s">
        <v>82</v>
      </c>
    </row>
    <row r="4" spans="1:5">
      <c r="A4" s="5">
        <v>1</v>
      </c>
      <c r="B4" s="53">
        <v>0</v>
      </c>
      <c r="C4" s="6">
        <v>1</v>
      </c>
      <c r="D4" s="6">
        <v>1000</v>
      </c>
      <c r="E4" s="53" t="s">
        <v>311</v>
      </c>
    </row>
    <row r="5" spans="1:5">
      <c r="A5" s="5">
        <v>2</v>
      </c>
      <c r="B5" s="53">
        <v>0</v>
      </c>
      <c r="C5" s="6">
        <v>2</v>
      </c>
      <c r="D5" s="6">
        <v>1000</v>
      </c>
      <c r="E5" s="53" t="s">
        <v>312</v>
      </c>
    </row>
    <row r="6" spans="1:5">
      <c r="A6" s="5">
        <v>3</v>
      </c>
      <c r="B6" s="53">
        <v>0</v>
      </c>
      <c r="C6" s="5">
        <v>3</v>
      </c>
      <c r="D6" s="6">
        <v>1000</v>
      </c>
      <c r="E6" s="19" t="s">
        <v>313</v>
      </c>
    </row>
    <row r="7" spans="1:5">
      <c r="A7" s="5">
        <v>4</v>
      </c>
      <c r="B7" s="53">
        <v>0</v>
      </c>
      <c r="C7" s="5">
        <v>4</v>
      </c>
      <c r="D7" s="6">
        <v>1000</v>
      </c>
      <c r="E7" s="19" t="s">
        <v>314</v>
      </c>
    </row>
    <row r="8" spans="1:5">
      <c r="A8" s="5">
        <v>5</v>
      </c>
      <c r="B8" s="53">
        <v>1</v>
      </c>
      <c r="C8" s="5">
        <v>1</v>
      </c>
      <c r="D8" s="5">
        <v>300</v>
      </c>
      <c r="E8" s="19" t="s">
        <v>296</v>
      </c>
    </row>
    <row r="9" spans="1:5">
      <c r="A9" s="5">
        <v>6</v>
      </c>
      <c r="B9" s="53">
        <v>2</v>
      </c>
      <c r="C9" s="5">
        <v>1</v>
      </c>
      <c r="D9" s="5">
        <v>1000</v>
      </c>
      <c r="E9" s="19" t="s">
        <v>298</v>
      </c>
    </row>
    <row r="10" spans="1:5">
      <c r="A10" s="5">
        <v>7</v>
      </c>
      <c r="B10" s="53">
        <v>3</v>
      </c>
      <c r="C10" s="5"/>
      <c r="D10" s="5"/>
      <c r="E10" s="19" t="s">
        <v>300</v>
      </c>
    </row>
    <row r="11" spans="1:5">
      <c r="A11" s="5">
        <v>8</v>
      </c>
      <c r="B11" s="53">
        <v>3</v>
      </c>
      <c r="C11" s="5"/>
      <c r="D11" s="5"/>
      <c r="E11" s="19" t="s">
        <v>301</v>
      </c>
    </row>
    <row r="12" spans="1:5">
      <c r="A12" s="5">
        <v>9</v>
      </c>
      <c r="B12" s="53">
        <v>3</v>
      </c>
      <c r="C12" s="5"/>
      <c r="D12" s="5"/>
      <c r="E12" s="19" t="s">
        <v>302</v>
      </c>
    </row>
    <row r="13" spans="1:5">
      <c r="A13" s="5">
        <v>10</v>
      </c>
      <c r="B13" s="53">
        <v>1</v>
      </c>
      <c r="C13" s="5">
        <v>2</v>
      </c>
      <c r="D13" s="5">
        <v>0</v>
      </c>
      <c r="E13" s="19" t="s">
        <v>303</v>
      </c>
    </row>
    <row r="14" spans="1:5">
      <c r="A14" s="5">
        <v>11</v>
      </c>
      <c r="B14" s="53">
        <v>3</v>
      </c>
      <c r="C14" s="5"/>
      <c r="D14" s="5"/>
      <c r="E14" s="19" t="s">
        <v>304</v>
      </c>
    </row>
    <row r="15" spans="1:5">
      <c r="A15" s="5">
        <v>12</v>
      </c>
      <c r="B15" s="53">
        <v>3</v>
      </c>
      <c r="C15" s="5"/>
      <c r="D15" s="5"/>
      <c r="E15" s="19" t="s">
        <v>305</v>
      </c>
    </row>
    <row r="16" spans="1:5">
      <c r="A16" s="5">
        <v>13</v>
      </c>
      <c r="B16" s="53">
        <v>3</v>
      </c>
      <c r="C16" s="5"/>
      <c r="D16" s="5"/>
      <c r="E16" s="19" t="s">
        <v>306</v>
      </c>
    </row>
    <row r="17" spans="1:5">
      <c r="A17" s="5">
        <v>14</v>
      </c>
      <c r="B17" s="53">
        <v>3</v>
      </c>
      <c r="C17" s="5"/>
      <c r="D17" s="5"/>
      <c r="E17" s="57" t="s">
        <v>319</v>
      </c>
    </row>
    <row r="18" spans="1:5">
      <c r="A18" s="5">
        <v>15</v>
      </c>
      <c r="B18" s="53">
        <v>3</v>
      </c>
      <c r="C18" s="5"/>
      <c r="D18" s="5"/>
      <c r="E18" s="58" t="s">
        <v>320</v>
      </c>
    </row>
    <row r="19" spans="1:5">
      <c r="A19" s="5">
        <v>16</v>
      </c>
      <c r="B19" s="53">
        <v>3</v>
      </c>
      <c r="C19" s="5"/>
      <c r="D19" s="5"/>
      <c r="E19" s="19" t="s">
        <v>307</v>
      </c>
    </row>
    <row r="20" spans="1:5">
      <c r="A20" s="5">
        <v>17</v>
      </c>
      <c r="B20" s="53">
        <v>1</v>
      </c>
      <c r="C20" s="5">
        <v>3</v>
      </c>
      <c r="D20" s="5">
        <v>0</v>
      </c>
      <c r="E20" s="19" t="s">
        <v>308</v>
      </c>
    </row>
    <row r="21" spans="1:5">
      <c r="A21" s="5">
        <v>18</v>
      </c>
      <c r="B21" s="53">
        <v>3</v>
      </c>
      <c r="C21" s="5"/>
      <c r="D21" s="5"/>
      <c r="E21" s="19" t="s">
        <v>309</v>
      </c>
    </row>
    <row r="22" spans="1:5">
      <c r="A22" s="5">
        <v>19</v>
      </c>
      <c r="B22" s="53">
        <v>3</v>
      </c>
      <c r="C22" s="5"/>
      <c r="D22" s="5"/>
      <c r="E22" s="19" t="s">
        <v>301</v>
      </c>
    </row>
    <row r="23" spans="1:5">
      <c r="A23" s="5">
        <v>20</v>
      </c>
      <c r="B23" s="53">
        <v>4</v>
      </c>
      <c r="E23" s="59" t="s">
        <v>350</v>
      </c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3"/>
  <sheetViews>
    <sheetView workbookViewId="0">
      <selection activeCell="H9" sqref="H9"/>
    </sheetView>
  </sheetViews>
  <sheetFormatPr defaultRowHeight="15"/>
  <cols>
    <col min="2" max="2" width="13.7109375" customWidth="1"/>
  </cols>
  <sheetData>
    <row r="1" spans="1:3">
      <c r="A1" s="14" t="s">
        <v>42</v>
      </c>
      <c r="B1" s="14" t="s">
        <v>290</v>
      </c>
      <c r="C1" s="14" t="s">
        <v>295</v>
      </c>
    </row>
    <row r="2" spans="1:3">
      <c r="A2" s="15" t="s">
        <v>1</v>
      </c>
      <c r="B2" s="16" t="s">
        <v>291</v>
      </c>
      <c r="C2" s="16" t="s">
        <v>316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292</v>
      </c>
      <c r="C4">
        <v>2</v>
      </c>
    </row>
    <row r="5" spans="1:3" ht="16.5">
      <c r="A5" s="5">
        <v>2</v>
      </c>
      <c r="B5" s="9" t="s">
        <v>293</v>
      </c>
      <c r="C5">
        <v>2</v>
      </c>
    </row>
    <row r="6" spans="1:3" ht="16.5">
      <c r="A6" s="5">
        <v>3</v>
      </c>
      <c r="B6" s="9" t="s">
        <v>294</v>
      </c>
      <c r="C6">
        <v>1</v>
      </c>
    </row>
    <row r="7" spans="1:3">
      <c r="A7" s="5"/>
      <c r="B7" s="9"/>
    </row>
    <row r="8" spans="1:3">
      <c r="A8" s="5"/>
      <c r="B8" s="9"/>
    </row>
    <row r="9" spans="1:3">
      <c r="A9" s="5"/>
      <c r="B9" s="9"/>
    </row>
    <row r="10" spans="1:3">
      <c r="A10" s="5"/>
      <c r="B10" s="9"/>
    </row>
    <row r="11" spans="1:3">
      <c r="A11" s="5"/>
      <c r="B11" s="9"/>
    </row>
    <row r="12" spans="1:3">
      <c r="A12" s="5"/>
      <c r="B12" s="9"/>
    </row>
    <row r="13" spans="1:3">
      <c r="A13" s="5"/>
      <c r="B13" s="9"/>
    </row>
    <row r="14" spans="1:3">
      <c r="A14" s="5"/>
      <c r="B14" s="9"/>
    </row>
    <row r="15" spans="1:3">
      <c r="A15" s="5"/>
      <c r="B15" s="9"/>
    </row>
    <row r="16" spans="1:3">
      <c r="A16" s="5"/>
      <c r="B16" s="9"/>
    </row>
    <row r="17" spans="1:2">
      <c r="A17" s="5"/>
      <c r="B17" s="9"/>
    </row>
    <row r="18" spans="1:2">
      <c r="A18" s="5"/>
      <c r="B18" s="9"/>
    </row>
    <row r="19" spans="1:2">
      <c r="A19" s="5"/>
      <c r="B19" s="9"/>
    </row>
    <row r="20" spans="1:2">
      <c r="A20" s="5"/>
      <c r="B20" s="9"/>
    </row>
    <row r="21" spans="1:2">
      <c r="A21" s="5"/>
      <c r="B21" s="9"/>
    </row>
    <row r="22" spans="1:2">
      <c r="A22" s="5"/>
      <c r="B22" s="9"/>
    </row>
    <row r="23" spans="1:2">
      <c r="A23" s="5"/>
      <c r="B23" s="9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4"/>
  <sheetViews>
    <sheetView zoomScale="130" zoomScaleNormal="130" workbookViewId="0">
      <selection activeCell="F24" sqref="F24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211</v>
      </c>
      <c r="C13" s="4">
        <v>0</v>
      </c>
      <c r="D13" s="49" t="s">
        <v>212</v>
      </c>
    </row>
    <row r="14" spans="1:7">
      <c r="A14" s="2" t="s">
        <v>62</v>
      </c>
      <c r="B14" s="2" t="s">
        <v>63</v>
      </c>
      <c r="C14" s="4">
        <v>1</v>
      </c>
      <c r="D14" s="8" t="s">
        <v>64</v>
      </c>
    </row>
    <row r="15" spans="1:7" ht="16.5">
      <c r="A15" s="2" t="s">
        <v>62</v>
      </c>
      <c r="B15" s="2" t="s">
        <v>119</v>
      </c>
      <c r="C15" s="4">
        <v>2</v>
      </c>
      <c r="D15" s="26" t="s">
        <v>120</v>
      </c>
    </row>
    <row r="16" spans="1:7" ht="16.5">
      <c r="A16" s="2" t="s">
        <v>62</v>
      </c>
      <c r="B16" s="2" t="s">
        <v>356</v>
      </c>
      <c r="C16" s="4">
        <v>3</v>
      </c>
      <c r="D16" s="26" t="s">
        <v>357</v>
      </c>
    </row>
    <row r="17" spans="1:4" ht="16.5">
      <c r="A17" s="2" t="s">
        <v>217</v>
      </c>
      <c r="B17" s="2" t="s">
        <v>218</v>
      </c>
      <c r="C17" s="4">
        <v>0</v>
      </c>
      <c r="D17" s="26"/>
    </row>
    <row r="18" spans="1:4" ht="16.5">
      <c r="A18" s="2" t="s">
        <v>217</v>
      </c>
      <c r="B18" s="2" t="s">
        <v>219</v>
      </c>
      <c r="C18" s="4">
        <v>1</v>
      </c>
      <c r="D18" s="26"/>
    </row>
    <row r="19" spans="1:4" ht="16.5">
      <c r="A19" s="2" t="s">
        <v>217</v>
      </c>
      <c r="B19" s="2" t="s">
        <v>220</v>
      </c>
      <c r="C19" s="4">
        <v>2</v>
      </c>
      <c r="D19" s="26"/>
    </row>
    <row r="20" spans="1:4" ht="16.5">
      <c r="A20" s="2" t="s">
        <v>217</v>
      </c>
      <c r="B20" s="2" t="s">
        <v>221</v>
      </c>
      <c r="C20" s="4">
        <v>3</v>
      </c>
      <c r="D20" s="26"/>
    </row>
    <row r="21" spans="1:4">
      <c r="A21" s="2" t="s">
        <v>103</v>
      </c>
      <c r="B21" s="2" t="s">
        <v>102</v>
      </c>
      <c r="C21" s="4">
        <v>0</v>
      </c>
      <c r="D21" s="8" t="s">
        <v>110</v>
      </c>
    </row>
    <row r="22" spans="1:4">
      <c r="A22" s="2" t="s">
        <v>103</v>
      </c>
      <c r="B22" s="2" t="s">
        <v>101</v>
      </c>
      <c r="C22" s="4">
        <v>1</v>
      </c>
      <c r="D22" s="8"/>
    </row>
    <row r="23" spans="1:4">
      <c r="A23" s="2" t="s">
        <v>103</v>
      </c>
      <c r="B23" s="2" t="s">
        <v>87</v>
      </c>
      <c r="C23" s="4">
        <v>2</v>
      </c>
      <c r="D23" s="8"/>
    </row>
    <row r="24" spans="1:4" ht="16.5">
      <c r="A24" s="2" t="s">
        <v>103</v>
      </c>
      <c r="B24" s="25" t="s">
        <v>107</v>
      </c>
      <c r="C24" s="4">
        <v>3</v>
      </c>
      <c r="D24" s="8"/>
    </row>
    <row r="25" spans="1:4" ht="16.5">
      <c r="A25" s="2" t="s">
        <v>103</v>
      </c>
      <c r="B25" s="25" t="s">
        <v>104</v>
      </c>
      <c r="C25" s="4">
        <v>4</v>
      </c>
      <c r="D25" s="8"/>
    </row>
    <row r="26" spans="1:4">
      <c r="A26" s="2" t="s">
        <v>103</v>
      </c>
      <c r="B26" s="2" t="s">
        <v>105</v>
      </c>
      <c r="C26" s="4">
        <v>5</v>
      </c>
      <c r="D26" s="8"/>
    </row>
    <row r="27" spans="1:4">
      <c r="A27" s="2" t="s">
        <v>103</v>
      </c>
      <c r="B27" s="2" t="s">
        <v>106</v>
      </c>
      <c r="C27" s="4">
        <v>6</v>
      </c>
      <c r="D27" s="8"/>
    </row>
    <row r="28" spans="1:4" ht="16.5">
      <c r="A28" s="2" t="s">
        <v>103</v>
      </c>
      <c r="B28" s="25" t="s">
        <v>108</v>
      </c>
      <c r="C28" s="4">
        <v>7</v>
      </c>
      <c r="D28" s="8"/>
    </row>
    <row r="29" spans="1:4" ht="16.5">
      <c r="A29" s="2" t="s">
        <v>103</v>
      </c>
      <c r="B29" s="25" t="s">
        <v>109</v>
      </c>
      <c r="C29" s="4">
        <v>8</v>
      </c>
      <c r="D29" s="8"/>
    </row>
    <row r="30" spans="1:4">
      <c r="A30" s="2" t="s">
        <v>288</v>
      </c>
      <c r="B30" t="s">
        <v>310</v>
      </c>
      <c r="C30" s="4">
        <v>0</v>
      </c>
    </row>
    <row r="31" spans="1:4">
      <c r="A31" s="2" t="s">
        <v>288</v>
      </c>
      <c r="B31" s="8" t="s">
        <v>352</v>
      </c>
      <c r="C31" s="4">
        <v>1</v>
      </c>
    </row>
    <row r="32" spans="1:4">
      <c r="A32" s="2" t="s">
        <v>288</v>
      </c>
      <c r="B32" s="8" t="s">
        <v>297</v>
      </c>
      <c r="C32" s="4">
        <v>2</v>
      </c>
    </row>
    <row r="33" spans="1:3">
      <c r="A33" s="2" t="s">
        <v>288</v>
      </c>
      <c r="B33" s="8" t="s">
        <v>299</v>
      </c>
      <c r="C33" s="4">
        <v>3</v>
      </c>
    </row>
    <row r="34" spans="1:3">
      <c r="A34" s="2" t="s">
        <v>288</v>
      </c>
      <c r="B34" s="8" t="s">
        <v>351</v>
      </c>
      <c r="C34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35"/>
  <sheetViews>
    <sheetView workbookViewId="0">
      <selection activeCell="K34" sqref="A34:K34"/>
    </sheetView>
  </sheetViews>
  <sheetFormatPr defaultColWidth="8.85546875" defaultRowHeight="12"/>
  <cols>
    <col min="1" max="1" width="8.85546875" style="45"/>
    <col min="2" max="2" width="16.85546875" style="45" customWidth="1"/>
    <col min="3" max="3" width="17.42578125" style="45" customWidth="1"/>
    <col min="4" max="4" width="8.85546875" style="45"/>
    <col min="5" max="7" width="12" style="45" customWidth="1"/>
    <col min="8" max="16384" width="8.85546875" style="45"/>
  </cols>
  <sheetData>
    <row r="1" spans="1:7" ht="12.75" thickBot="1">
      <c r="A1" s="43" t="s">
        <v>175</v>
      </c>
      <c r="B1" s="44" t="s">
        <v>176</v>
      </c>
      <c r="C1" s="44" t="s">
        <v>177</v>
      </c>
      <c r="E1" s="45" t="s">
        <v>183</v>
      </c>
      <c r="F1" s="45" t="s">
        <v>184</v>
      </c>
      <c r="G1" s="45" t="s">
        <v>185</v>
      </c>
    </row>
    <row r="2" spans="1:7" ht="12.75" thickBot="1">
      <c r="A2" s="46">
        <v>1</v>
      </c>
      <c r="B2" s="47">
        <v>50</v>
      </c>
      <c r="C2" s="47">
        <v>10</v>
      </c>
      <c r="E2" s="45" t="s">
        <v>178</v>
      </c>
      <c r="F2" s="45">
        <v>3</v>
      </c>
      <c r="G2" s="45">
        <v>2</v>
      </c>
    </row>
    <row r="3" spans="1:7" ht="12.75" thickBot="1">
      <c r="A3" s="46">
        <v>2</v>
      </c>
      <c r="B3" s="47">
        <v>100</v>
      </c>
      <c r="C3" s="47">
        <v>20</v>
      </c>
      <c r="E3" s="45" t="s">
        <v>186</v>
      </c>
      <c r="F3" s="45">
        <v>100</v>
      </c>
      <c r="G3" s="45">
        <v>100</v>
      </c>
    </row>
    <row r="4" spans="1:7" ht="12.75" thickBot="1">
      <c r="A4" s="46">
        <v>3</v>
      </c>
      <c r="B4" s="47">
        <v>150</v>
      </c>
      <c r="C4" s="47">
        <v>35</v>
      </c>
      <c r="E4" s="45" t="s">
        <v>187</v>
      </c>
      <c r="F4" s="45">
        <v>0.2</v>
      </c>
      <c r="G4" s="45">
        <v>0.1</v>
      </c>
    </row>
    <row r="5" spans="1:7" ht="12.75" thickBot="1">
      <c r="A5" s="46">
        <v>4</v>
      </c>
      <c r="B5" s="47">
        <v>200</v>
      </c>
      <c r="C5" s="47">
        <v>55</v>
      </c>
      <c r="E5" s="45" t="s">
        <v>188</v>
      </c>
      <c r="F5" s="45">
        <v>1</v>
      </c>
      <c r="G5" s="45">
        <v>1</v>
      </c>
    </row>
    <row r="6" spans="1:7">
      <c r="E6" s="45" t="s">
        <v>179</v>
      </c>
      <c r="F6" s="45">
        <v>25</v>
      </c>
      <c r="G6" s="45">
        <v>20</v>
      </c>
    </row>
    <row r="7" spans="1:7">
      <c r="E7" s="45" t="s">
        <v>189</v>
      </c>
      <c r="F7" s="45">
        <v>5</v>
      </c>
      <c r="G7" s="45">
        <v>10</v>
      </c>
    </row>
    <row r="8" spans="1:7">
      <c r="E8" s="45" t="s">
        <v>190</v>
      </c>
      <c r="F8" s="45">
        <v>0.2</v>
      </c>
      <c r="G8" s="45">
        <v>3</v>
      </c>
    </row>
    <row r="9" spans="1:7">
      <c r="E9" s="45" t="s">
        <v>191</v>
      </c>
      <c r="F9" s="45">
        <v>1</v>
      </c>
      <c r="G9" s="45">
        <v>1</v>
      </c>
    </row>
    <row r="10" spans="1:7">
      <c r="E10" s="45" t="s">
        <v>192</v>
      </c>
      <c r="F10" s="45">
        <v>0.2</v>
      </c>
      <c r="G10" s="45">
        <v>0.2</v>
      </c>
    </row>
    <row r="11" spans="1:7">
      <c r="E11" s="45" t="s">
        <v>193</v>
      </c>
      <c r="F11" s="45">
        <v>1</v>
      </c>
      <c r="G11" s="45">
        <v>1</v>
      </c>
    </row>
    <row r="19" spans="1:6">
      <c r="A19" s="48"/>
      <c r="B19" s="45" t="s">
        <v>182</v>
      </c>
      <c r="C19" s="48" t="s">
        <v>180</v>
      </c>
      <c r="D19" s="48" t="s">
        <v>181</v>
      </c>
      <c r="E19" s="48" t="s">
        <v>194</v>
      </c>
      <c r="F19" s="48" t="s">
        <v>195</v>
      </c>
    </row>
    <row r="20" spans="1:6">
      <c r="A20" s="48">
        <v>2001</v>
      </c>
      <c r="B20" s="48">
        <f>INDEX(Unitinfo!$I$4:$I$46,MATCH(A20,Unitinfo!A4:A46,0))</f>
        <v>1</v>
      </c>
      <c r="C20" s="48">
        <v>5</v>
      </c>
      <c r="D20" s="48">
        <v>5</v>
      </c>
      <c r="E20" s="48"/>
      <c r="F20" s="48"/>
    </row>
    <row r="21" spans="1:6">
      <c r="A21" s="48">
        <v>2002</v>
      </c>
      <c r="B21" s="48">
        <f>INDEX(Unitinfo!$I$4:$I$46,MATCH(A21,Unitinfo!A5:A47,0))</f>
        <v>1</v>
      </c>
      <c r="C21" s="48">
        <v>5</v>
      </c>
      <c r="D21" s="48">
        <v>5</v>
      </c>
      <c r="E21" s="48"/>
      <c r="F21" s="48"/>
    </row>
    <row r="22" spans="1:6">
      <c r="A22" s="48">
        <v>2003</v>
      </c>
      <c r="B22" s="48">
        <f>INDEX(Unitinfo!$I$4:$I$46,MATCH(A22,Unitinfo!A6:A48,0))</f>
        <v>1</v>
      </c>
      <c r="C22" s="48">
        <v>5</v>
      </c>
      <c r="D22" s="48">
        <v>5</v>
      </c>
      <c r="E22" s="48"/>
      <c r="F22" s="48"/>
    </row>
    <row r="23" spans="1:6">
      <c r="A23" s="48">
        <v>2004</v>
      </c>
      <c r="B23" s="48">
        <f>INDEX(Unitinfo!$I$4:$I$46,MATCH(A23,Unitinfo!A7:A49,0))</f>
        <v>1</v>
      </c>
      <c r="C23" s="48">
        <v>5</v>
      </c>
      <c r="D23" s="48">
        <v>5</v>
      </c>
      <c r="E23" s="48"/>
      <c r="F23" s="48"/>
    </row>
    <row r="24" spans="1:6">
      <c r="A24" s="48">
        <v>2005</v>
      </c>
      <c r="B24" s="48">
        <f>INDEX(Unitinfo!$I$4:$I$46,MATCH(A24,Unitinfo!A8:A50,0))</f>
        <v>1</v>
      </c>
      <c r="C24" s="48">
        <v>5</v>
      </c>
      <c r="D24" s="48">
        <v>5</v>
      </c>
      <c r="E24" s="48"/>
      <c r="F24" s="48"/>
    </row>
    <row r="25" spans="1:6">
      <c r="A25" s="48">
        <v>2006</v>
      </c>
      <c r="B25" s="48">
        <f>INDEX(Unitinfo!$I$4:$I$46,MATCH(A25,Unitinfo!A9:A51,0))</f>
        <v>1</v>
      </c>
      <c r="C25" s="48">
        <v>5</v>
      </c>
      <c r="D25" s="48">
        <v>5</v>
      </c>
      <c r="E25" s="48"/>
      <c r="F25" s="48"/>
    </row>
    <row r="26" spans="1:6">
      <c r="A26" s="48">
        <v>2007</v>
      </c>
      <c r="B26" s="48">
        <f>INDEX(Unitinfo!$I$4:$I$46,MATCH(A26,Unitinfo!A10:A52,0))</f>
        <v>1</v>
      </c>
      <c r="C26" s="48">
        <v>5</v>
      </c>
      <c r="D26" s="48">
        <v>5</v>
      </c>
      <c r="E26" s="48"/>
      <c r="F26" s="48"/>
    </row>
    <row r="27" spans="1:6">
      <c r="A27" s="48">
        <v>2008</v>
      </c>
      <c r="B27" s="48">
        <f>INDEX(Unitinfo!$I$4:$I$46,MATCH(A27,Unitinfo!A11:A53,0))</f>
        <v>1</v>
      </c>
      <c r="C27" s="48">
        <v>5</v>
      </c>
      <c r="D27" s="48">
        <v>5</v>
      </c>
      <c r="E27" s="48"/>
      <c r="F27" s="48"/>
    </row>
    <row r="28" spans="1:6">
      <c r="A28" s="48">
        <v>2009</v>
      </c>
      <c r="B28" s="48">
        <f>INDEX(Unitinfo!$I$4:$I$46,MATCH(A28,Unitinfo!A12:A54,0))</f>
        <v>1</v>
      </c>
      <c r="C28" s="48">
        <v>5</v>
      </c>
      <c r="D28" s="48">
        <v>5</v>
      </c>
      <c r="E28" s="48"/>
      <c r="F28" s="48"/>
    </row>
    <row r="29" spans="1:6">
      <c r="A29" s="48">
        <v>2010</v>
      </c>
      <c r="B29" s="48">
        <f>INDEX(Unitinfo!$I$4:$I$46,MATCH(A29,Unitinfo!A36:A55,0))</f>
        <v>1</v>
      </c>
      <c r="C29" s="48">
        <v>5</v>
      </c>
      <c r="D29" s="48">
        <v>5</v>
      </c>
      <c r="E29" s="48"/>
      <c r="F29" s="48"/>
    </row>
    <row r="30" spans="1:6">
      <c r="A30" s="48">
        <v>2011</v>
      </c>
      <c r="B30" s="48">
        <f>INDEX(Unitinfo!$I$4:$I$46,MATCH(A30,Unitinfo!A37:A56,0))</f>
        <v>1</v>
      </c>
      <c r="C30" s="48">
        <v>5</v>
      </c>
      <c r="D30" s="48">
        <v>5</v>
      </c>
      <c r="E30" s="48"/>
      <c r="F30" s="48"/>
    </row>
    <row r="31" spans="1:6">
      <c r="A31" s="48">
        <v>2012</v>
      </c>
      <c r="B31" s="48">
        <f>INDEX(Unitinfo!$I$4:$I$46,MATCH(A31,Unitinfo!A38:A57,0))</f>
        <v>1</v>
      </c>
      <c r="C31" s="48">
        <v>5</v>
      </c>
      <c r="D31" s="48">
        <v>5</v>
      </c>
      <c r="E31" s="48"/>
      <c r="F31" s="48"/>
    </row>
    <row r="32" spans="1:6">
      <c r="A32" s="48">
        <v>2013</v>
      </c>
      <c r="B32" s="48">
        <f>INDEX(Unitinfo!$I$4:$I$46,MATCH(A32,Unitinfo!A39:A58,0))</f>
        <v>1</v>
      </c>
      <c r="C32" s="48">
        <v>5</v>
      </c>
      <c r="D32" s="48">
        <v>5</v>
      </c>
      <c r="E32" s="48"/>
      <c r="F32" s="48"/>
    </row>
    <row r="33" spans="1:6">
      <c r="A33" s="48">
        <v>2014</v>
      </c>
      <c r="B33" s="48">
        <f>INDEX(Unitinfo!$I$4:$I$46,MATCH(A33,Unitinfo!A40:A59,0))</f>
        <v>1</v>
      </c>
      <c r="C33" s="48">
        <v>5</v>
      </c>
      <c r="D33" s="48">
        <v>5</v>
      </c>
      <c r="E33" s="48"/>
      <c r="F33" s="48"/>
    </row>
    <row r="34" spans="1:6">
      <c r="A34" s="48">
        <v>2015</v>
      </c>
      <c r="B34" s="48">
        <f>INDEX(Unitinfo!$I$4:$I$46,MATCH(A34,Unitinfo!A41:A60,0))</f>
        <v>1</v>
      </c>
      <c r="C34" s="48">
        <v>5</v>
      </c>
      <c r="D34" s="48">
        <v>5</v>
      </c>
      <c r="E34" s="48"/>
      <c r="F34" s="48"/>
    </row>
    <row r="35" spans="1:6">
      <c r="A35" s="48">
        <v>2016</v>
      </c>
      <c r="B35" s="48">
        <f>INDEX(Unitinfo!$I$4:$I$46,MATCH(A35,Unitinfo!A42:A61,0))</f>
        <v>1</v>
      </c>
      <c r="C35" s="48">
        <v>5</v>
      </c>
      <c r="D35" s="48">
        <v>5</v>
      </c>
      <c r="E35" s="48"/>
      <c r="F35" s="4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D320-6CAD-4F1A-98FC-776B01E79F4B}">
  <sheetPr>
    <tabColor rgb="FF1C4587"/>
  </sheetPr>
  <dimension ref="A1:K27"/>
  <sheetViews>
    <sheetView workbookViewId="0">
      <selection sqref="A1:K1"/>
    </sheetView>
  </sheetViews>
  <sheetFormatPr defaultRowHeight="15"/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1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>
        <v>1</v>
      </c>
      <c r="B4" s="80" t="s">
        <v>410</v>
      </c>
      <c r="C4" s="81" t="s">
        <v>409</v>
      </c>
      <c r="D4" s="80" t="s">
        <v>411</v>
      </c>
      <c r="E4" s="81" t="s">
        <v>412</v>
      </c>
    </row>
    <row r="5" spans="1:11">
      <c r="A5">
        <v>1</v>
      </c>
      <c r="B5" s="5">
        <v>1</v>
      </c>
      <c r="C5">
        <f>ref_Unit_Balance!F20</f>
        <v>200</v>
      </c>
      <c r="D5">
        <f>ref_Unit_Balance!D20</f>
        <v>100</v>
      </c>
      <c r="E5">
        <v>50</v>
      </c>
    </row>
    <row r="6" spans="1:11">
      <c r="A6">
        <v>1</v>
      </c>
      <c r="B6" s="5">
        <v>2</v>
      </c>
      <c r="C6">
        <f>ref_Unit_Balance!F21</f>
        <v>400</v>
      </c>
      <c r="D6">
        <f>ref_Unit_Balance!D21</f>
        <v>110</v>
      </c>
      <c r="E6">
        <v>35</v>
      </c>
    </row>
    <row r="7" spans="1:11">
      <c r="A7">
        <v>1</v>
      </c>
      <c r="B7" s="5">
        <v>3</v>
      </c>
      <c r="C7">
        <f>ref_Unit_Balance!F22</f>
        <v>600</v>
      </c>
      <c r="D7">
        <f>ref_Unit_Balance!D22</f>
        <v>120</v>
      </c>
      <c r="E7">
        <v>10</v>
      </c>
    </row>
    <row r="8" spans="1:11">
      <c r="A8">
        <v>1</v>
      </c>
      <c r="B8" s="5">
        <v>4</v>
      </c>
      <c r="C8">
        <f>ref_Unit_Balance!F23</f>
        <v>800</v>
      </c>
      <c r="D8">
        <f>ref_Unit_Balance!D23</f>
        <v>130</v>
      </c>
      <c r="E8">
        <v>5</v>
      </c>
    </row>
    <row r="9" spans="1:11">
      <c r="A9">
        <v>1</v>
      </c>
    </row>
    <row r="10" spans="1:11">
      <c r="A10">
        <v>1</v>
      </c>
    </row>
    <row r="11" spans="1:11">
      <c r="A11">
        <v>1</v>
      </c>
    </row>
    <row r="12" spans="1:11">
      <c r="A12">
        <v>1</v>
      </c>
    </row>
    <row r="13" spans="1:11">
      <c r="A13">
        <v>1</v>
      </c>
    </row>
    <row r="14" spans="1:11">
      <c r="A14">
        <v>1</v>
      </c>
      <c r="B14" s="82"/>
      <c r="C14" s="82">
        <v>1</v>
      </c>
      <c r="D14" s="82">
        <v>2</v>
      </c>
      <c r="E14" s="82">
        <v>3</v>
      </c>
      <c r="F14" s="82">
        <v>4</v>
      </c>
    </row>
    <row r="15" spans="1:11">
      <c r="A15">
        <v>1</v>
      </c>
      <c r="B15" s="82">
        <v>1</v>
      </c>
      <c r="C15" s="5">
        <f>INDEX($C$5:$C$8,MATCH(C$14,$B$5:$B$8,0))+INDEX($D$5:$D$8,MATCH(C$14,$B$5:$B$8,0))*($B15-1)</f>
        <v>200</v>
      </c>
      <c r="D15" s="5">
        <f t="shared" ref="D15:F24" si="0">INDEX($C$5:$C$8,MATCH(D$14,$B$5:$B$8,0))+INDEX($D$5:$D$8,MATCH(D$14,$B$5:$B$8,0))*($B15-1)</f>
        <v>400</v>
      </c>
      <c r="E15" s="5">
        <f t="shared" si="0"/>
        <v>600</v>
      </c>
      <c r="F15" s="5">
        <f t="shared" si="0"/>
        <v>800</v>
      </c>
    </row>
    <row r="16" spans="1:11">
      <c r="A16">
        <v>1</v>
      </c>
      <c r="B16" s="82">
        <v>2</v>
      </c>
      <c r="C16" s="5">
        <f t="shared" ref="C16:C24" si="1">INDEX($C$5:$C$8,MATCH(C$14,$B$5:$B$8,0))+INDEX($D$5:$D$8,MATCH(C$14,$B$5:$B$8,0))*($B16-1)</f>
        <v>300</v>
      </c>
      <c r="D16" s="5">
        <f t="shared" si="0"/>
        <v>510</v>
      </c>
      <c r="E16" s="5">
        <f t="shared" si="0"/>
        <v>720</v>
      </c>
      <c r="F16" s="5">
        <f t="shared" si="0"/>
        <v>930</v>
      </c>
    </row>
    <row r="17" spans="1:6">
      <c r="A17">
        <v>1</v>
      </c>
      <c r="B17" s="82">
        <v>3</v>
      </c>
      <c r="C17" s="5">
        <f t="shared" si="1"/>
        <v>400</v>
      </c>
      <c r="D17" s="5">
        <f t="shared" si="0"/>
        <v>620</v>
      </c>
      <c r="E17" s="5">
        <f t="shared" si="0"/>
        <v>840</v>
      </c>
      <c r="F17" s="5">
        <f t="shared" si="0"/>
        <v>1060</v>
      </c>
    </row>
    <row r="18" spans="1:6">
      <c r="A18">
        <v>1</v>
      </c>
      <c r="B18" s="82">
        <v>4</v>
      </c>
      <c r="C18" s="5">
        <f t="shared" si="1"/>
        <v>500</v>
      </c>
      <c r="D18" s="5">
        <f t="shared" si="0"/>
        <v>730</v>
      </c>
      <c r="E18" s="5">
        <f t="shared" si="0"/>
        <v>960</v>
      </c>
      <c r="F18" s="5">
        <f t="shared" si="0"/>
        <v>1190</v>
      </c>
    </row>
    <row r="19" spans="1:6">
      <c r="A19">
        <v>1</v>
      </c>
      <c r="B19" s="82">
        <v>5</v>
      </c>
      <c r="C19" s="5">
        <f t="shared" si="1"/>
        <v>600</v>
      </c>
      <c r="D19" s="5">
        <f t="shared" si="0"/>
        <v>840</v>
      </c>
      <c r="E19" s="5">
        <f t="shared" si="0"/>
        <v>1080</v>
      </c>
      <c r="F19" s="5">
        <f t="shared" si="0"/>
        <v>1320</v>
      </c>
    </row>
    <row r="20" spans="1:6">
      <c r="A20">
        <v>1</v>
      </c>
      <c r="B20" s="82">
        <v>6</v>
      </c>
      <c r="C20" s="5">
        <f t="shared" si="1"/>
        <v>700</v>
      </c>
      <c r="D20" s="5">
        <f t="shared" si="0"/>
        <v>950</v>
      </c>
      <c r="E20" s="5">
        <f t="shared" si="0"/>
        <v>1200</v>
      </c>
      <c r="F20" s="5">
        <f t="shared" si="0"/>
        <v>1450</v>
      </c>
    </row>
    <row r="21" spans="1:6">
      <c r="A21">
        <v>1</v>
      </c>
      <c r="B21" s="82">
        <v>7</v>
      </c>
      <c r="C21" s="5">
        <f t="shared" si="1"/>
        <v>800</v>
      </c>
      <c r="D21" s="5">
        <f t="shared" si="0"/>
        <v>1060</v>
      </c>
      <c r="E21" s="5">
        <f t="shared" si="0"/>
        <v>1320</v>
      </c>
      <c r="F21" s="5">
        <f t="shared" si="0"/>
        <v>1580</v>
      </c>
    </row>
    <row r="22" spans="1:6">
      <c r="A22">
        <v>1</v>
      </c>
      <c r="B22" s="82">
        <v>8</v>
      </c>
      <c r="C22" s="5">
        <f t="shared" si="1"/>
        <v>900</v>
      </c>
      <c r="D22" s="5">
        <f t="shared" si="0"/>
        <v>1170</v>
      </c>
      <c r="E22" s="5">
        <f t="shared" si="0"/>
        <v>1440</v>
      </c>
      <c r="F22" s="5">
        <f t="shared" si="0"/>
        <v>1710</v>
      </c>
    </row>
    <row r="23" spans="1:6">
      <c r="A23">
        <v>1</v>
      </c>
      <c r="B23" s="82">
        <v>9</v>
      </c>
      <c r="C23" s="5">
        <f t="shared" si="1"/>
        <v>1000</v>
      </c>
      <c r="D23" s="5">
        <f t="shared" si="0"/>
        <v>1280</v>
      </c>
      <c r="E23" s="5">
        <f t="shared" si="0"/>
        <v>1560</v>
      </c>
      <c r="F23" s="5">
        <f t="shared" si="0"/>
        <v>1840</v>
      </c>
    </row>
    <row r="24" spans="1:6">
      <c r="A24">
        <v>1</v>
      </c>
      <c r="B24" s="82">
        <v>10</v>
      </c>
      <c r="C24" s="5">
        <f t="shared" si="1"/>
        <v>1100</v>
      </c>
      <c r="D24" s="5">
        <f t="shared" si="0"/>
        <v>1390</v>
      </c>
      <c r="E24" s="5">
        <f t="shared" si="0"/>
        <v>1680</v>
      </c>
      <c r="F24" s="5">
        <f t="shared" si="0"/>
        <v>1970</v>
      </c>
    </row>
    <row r="25" spans="1:6">
      <c r="A25">
        <v>1</v>
      </c>
    </row>
    <row r="26" spans="1:6">
      <c r="A26">
        <v>1</v>
      </c>
    </row>
    <row r="27" spans="1:6">
      <c r="A27">
        <v>1</v>
      </c>
    </row>
  </sheetData>
  <phoneticPr fontId="2" type="noConversion"/>
  <conditionalFormatting sqref="D15:D24">
    <cfRule type="cellIs" dxfId="6" priority="3" operator="greaterThan">
      <formula>$C$24</formula>
    </cfRule>
  </conditionalFormatting>
  <conditionalFormatting sqref="E15:F24">
    <cfRule type="cellIs" dxfId="5" priority="1" operator="greaterThan">
      <formula>$D$24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4F0E-5334-4F34-9B52-25D88A0F72AE}">
  <sheetPr>
    <tabColor rgb="FF1C4587"/>
    <outlinePr summaryBelow="0" summaryRight="0"/>
  </sheetPr>
  <dimension ref="A1:AM1040"/>
  <sheetViews>
    <sheetView showGridLines="0" topLeftCell="A40" zoomScaleNormal="100" workbookViewId="0">
      <selection activeCell="AC73" sqref="AC73"/>
    </sheetView>
  </sheetViews>
  <sheetFormatPr defaultColWidth="12.5703125" defaultRowHeight="15.75" customHeight="1"/>
  <cols>
    <col min="1" max="1" width="4" style="60" customWidth="1"/>
    <col min="2" max="2" width="13.85546875" style="60" customWidth="1"/>
    <col min="3" max="3" width="22.140625" style="60" customWidth="1"/>
    <col min="4" max="4" width="12.5703125" style="60" customWidth="1"/>
    <col min="5" max="5" width="12.85546875" style="60" customWidth="1"/>
    <col min="6" max="6" width="17" style="60" customWidth="1"/>
    <col min="7" max="10" width="9.42578125" style="60" customWidth="1"/>
    <col min="11" max="11" width="1.140625" style="60" customWidth="1"/>
    <col min="12" max="13" width="6.85546875" style="60" customWidth="1"/>
    <col min="14" max="14" width="9.140625" style="60" customWidth="1"/>
    <col min="15" max="16" width="6.85546875" style="60" customWidth="1"/>
    <col min="17" max="17" width="1.5703125" style="60" customWidth="1"/>
    <col min="18" max="22" width="7" style="60" customWidth="1"/>
    <col min="23" max="23" width="1.7109375" style="60" customWidth="1"/>
    <col min="24" max="25" width="9.5703125" style="60" customWidth="1"/>
    <col min="26" max="26" width="2.140625" style="60" customWidth="1"/>
    <col min="27" max="28" width="11.28515625" style="60" customWidth="1"/>
    <col min="29" max="16384" width="12.5703125" style="60"/>
  </cols>
  <sheetData>
    <row r="1" spans="1:31" ht="15.75" customHeight="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</row>
    <row r="2" spans="1:31" ht="15.75" customHeight="1">
      <c r="A2" s="60">
        <v>1</v>
      </c>
      <c r="B2" s="68" t="s">
        <v>400</v>
      </c>
      <c r="C2" s="100" t="s">
        <v>399</v>
      </c>
      <c r="D2" s="101"/>
      <c r="E2" s="100" t="s">
        <v>398</v>
      </c>
      <c r="F2" s="101"/>
      <c r="L2" s="87" t="s">
        <v>397</v>
      </c>
      <c r="M2" s="85"/>
      <c r="N2" s="86"/>
      <c r="X2" s="61"/>
      <c r="Y2" s="61"/>
      <c r="Z2" s="61"/>
      <c r="AA2" s="61"/>
      <c r="AB2" s="61"/>
    </row>
    <row r="3" spans="1:31" ht="15.75" customHeight="1">
      <c r="A3" s="60">
        <v>1</v>
      </c>
      <c r="B3" s="76" t="s">
        <v>183</v>
      </c>
      <c r="C3" s="76" t="s">
        <v>184</v>
      </c>
      <c r="D3" s="76" t="s">
        <v>185</v>
      </c>
      <c r="E3" s="76"/>
      <c r="F3" s="76"/>
      <c r="L3" s="72" t="s">
        <v>396</v>
      </c>
      <c r="M3" s="71">
        <v>1001</v>
      </c>
      <c r="N3" s="71">
        <v>2001</v>
      </c>
      <c r="X3" s="61"/>
      <c r="Y3" s="61"/>
      <c r="Z3" s="61"/>
      <c r="AA3" s="61"/>
      <c r="AB3" s="61"/>
    </row>
    <row r="4" spans="1:31" ht="15.75" customHeight="1">
      <c r="A4" s="60">
        <v>1</v>
      </c>
      <c r="B4" s="73" t="s">
        <v>178</v>
      </c>
      <c r="C4" s="73">
        <v>3</v>
      </c>
      <c r="D4" s="73">
        <v>2</v>
      </c>
      <c r="E4" s="73"/>
      <c r="F4" s="73"/>
      <c r="L4" s="72" t="s">
        <v>395</v>
      </c>
      <c r="M4" s="71">
        <v>1</v>
      </c>
      <c r="N4" s="71">
        <v>1</v>
      </c>
      <c r="X4" s="61"/>
      <c r="Y4" s="61"/>
      <c r="Z4" s="61"/>
      <c r="AA4" s="61"/>
      <c r="AB4" s="61"/>
    </row>
    <row r="5" spans="1:31" ht="15.75" customHeight="1">
      <c r="A5" s="60">
        <v>1</v>
      </c>
      <c r="B5" s="73" t="s">
        <v>186</v>
      </c>
      <c r="C5" s="73">
        <v>100</v>
      </c>
      <c r="D5" s="73">
        <v>100</v>
      </c>
      <c r="E5" s="73"/>
      <c r="F5" s="73"/>
      <c r="L5" s="72">
        <f>IFERROR(INDEX(ref_Unit_Balance!$G:$G,MATCH(J5,ref_Unit_Balance!C:C,0)),0)</f>
        <v>0</v>
      </c>
      <c r="M5" s="75" t="str">
        <f>INDEX($C:$C,MATCH(M3,$B:$B,0))</f>
        <v>Indian_Archer</v>
      </c>
      <c r="N5" s="75" t="str">
        <f>INDEX($C:$C,MATCH(N3,$B:$B,0))</f>
        <v>Slime</v>
      </c>
      <c r="X5" s="61"/>
      <c r="Y5" s="61"/>
      <c r="Z5" s="61"/>
      <c r="AA5" s="61"/>
      <c r="AB5" s="61"/>
    </row>
    <row r="6" spans="1:31" ht="15.75" customHeight="1">
      <c r="A6" s="60">
        <v>1</v>
      </c>
      <c r="B6" s="73" t="s">
        <v>187</v>
      </c>
      <c r="C6" s="73">
        <v>0.2</v>
      </c>
      <c r="D6" s="73">
        <v>0.1</v>
      </c>
      <c r="E6" s="73"/>
      <c r="F6" s="73"/>
      <c r="L6" s="72" t="s">
        <v>373</v>
      </c>
      <c r="M6" s="74">
        <f t="array" ref="M6">INDEX($H:$H,MATCH(M$3,$B:$B,0))*$M$4</f>
        <v>50</v>
      </c>
      <c r="N6" s="74">
        <f t="array" ref="N6">INDEX($H:$H,MATCH(N$3,$B:$B,0))*$N$4</f>
        <v>84</v>
      </c>
      <c r="X6" s="61"/>
      <c r="Y6" s="61"/>
      <c r="Z6" s="61"/>
      <c r="AA6" s="61"/>
      <c r="AB6" s="61"/>
    </row>
    <row r="7" spans="1:31" ht="15.75" customHeight="1">
      <c r="A7" s="60">
        <v>1</v>
      </c>
      <c r="B7" s="73" t="s">
        <v>188</v>
      </c>
      <c r="C7" s="73">
        <v>1</v>
      </c>
      <c r="D7" s="73">
        <v>1</v>
      </c>
      <c r="E7" s="73"/>
      <c r="F7" s="73"/>
      <c r="L7" s="72" t="s">
        <v>178</v>
      </c>
      <c r="M7" s="74">
        <f t="array" ref="M7">INDEX($R:$R,MATCH(M$3,$B:$B,0))*$M$4</f>
        <v>50</v>
      </c>
      <c r="N7" s="74">
        <f t="array" ref="N7">INDEX($R:$R,MATCH(N$3,$B:$B,0))*$N$4</f>
        <v>84</v>
      </c>
      <c r="X7" s="61"/>
      <c r="Y7" s="61"/>
      <c r="Z7" s="61"/>
      <c r="AA7" s="61"/>
      <c r="AB7" s="61"/>
    </row>
    <row r="8" spans="1:31" ht="15.75" customHeight="1">
      <c r="A8" s="60">
        <v>1</v>
      </c>
      <c r="B8" s="73" t="s">
        <v>179</v>
      </c>
      <c r="C8" s="73">
        <v>25</v>
      </c>
      <c r="D8" s="73">
        <v>20</v>
      </c>
      <c r="E8" s="73"/>
      <c r="F8" s="73"/>
      <c r="L8" s="72" t="s">
        <v>186</v>
      </c>
      <c r="M8" s="74" t="str">
        <f>INDEX($S:$S,MATCH(M$3,$B:$B,0))/1000&amp;"초"</f>
        <v>1초</v>
      </c>
      <c r="N8" s="74" t="str">
        <f>INDEX($S:$S,MATCH(N$3,$B:$B,0))/1000&amp;"초"</f>
        <v>1초</v>
      </c>
      <c r="X8" s="61"/>
      <c r="Y8" s="61"/>
      <c r="Z8" s="61"/>
      <c r="AA8" s="61"/>
      <c r="AB8" s="61"/>
    </row>
    <row r="9" spans="1:31" ht="15.75" customHeight="1">
      <c r="A9" s="60">
        <v>1</v>
      </c>
      <c r="B9" s="73" t="s">
        <v>189</v>
      </c>
      <c r="C9" s="73">
        <v>5</v>
      </c>
      <c r="D9" s="73">
        <v>10</v>
      </c>
      <c r="E9" s="73"/>
      <c r="F9" s="73"/>
      <c r="L9" s="72" t="s">
        <v>179</v>
      </c>
      <c r="M9" s="74">
        <f t="array" ref="M9">INDEX($V:$V,MATCH(M$3,$B:$B,0))*$M$4</f>
        <v>500</v>
      </c>
      <c r="N9" s="74">
        <f t="array" ref="N9">INDEX($V:$V,MATCH(N$3,$B:$B,0))*$N$4</f>
        <v>300</v>
      </c>
      <c r="X9" s="61"/>
      <c r="Y9" s="61"/>
      <c r="Z9" s="61"/>
      <c r="AA9" s="61"/>
      <c r="AB9" s="61"/>
    </row>
    <row r="10" spans="1:31" ht="15.75" customHeight="1">
      <c r="A10" s="60">
        <v>1</v>
      </c>
      <c r="B10" s="73" t="s">
        <v>190</v>
      </c>
      <c r="C10" s="73">
        <v>0.2</v>
      </c>
      <c r="D10" s="73">
        <v>3</v>
      </c>
      <c r="E10" s="73"/>
      <c r="F10" s="73"/>
      <c r="L10" s="72" t="s">
        <v>394</v>
      </c>
      <c r="M10" s="71">
        <f>ROUND(MIN($N$9/$M$6,$M$9/$N$6)*M6,0)*$M$4</f>
        <v>298</v>
      </c>
      <c r="N10" s="71">
        <f>ROUND(MIN($N$9/$M$6,$M$9/$N$6)*N6,0)*$N$4</f>
        <v>500</v>
      </c>
      <c r="X10" s="61"/>
      <c r="Y10" s="61"/>
      <c r="Z10" s="61"/>
      <c r="AA10" s="61"/>
      <c r="AB10" s="61"/>
    </row>
    <row r="11" spans="1:31" ht="15.75" customHeight="1">
      <c r="A11" s="60">
        <v>1</v>
      </c>
      <c r="B11" s="73" t="s">
        <v>191</v>
      </c>
      <c r="C11" s="73">
        <v>1</v>
      </c>
      <c r="D11" s="73">
        <v>1</v>
      </c>
      <c r="E11" s="73"/>
      <c r="F11" s="73"/>
      <c r="L11" s="72" t="s">
        <v>393</v>
      </c>
      <c r="M11" s="71">
        <f>ROUND(N9/M6,0)*$M$4</f>
        <v>6</v>
      </c>
      <c r="N11" s="71">
        <f>ROUND(M9/N6,0)*$N$4</f>
        <v>6</v>
      </c>
      <c r="X11" s="61"/>
      <c r="Y11" s="61"/>
      <c r="Z11" s="61"/>
      <c r="AA11" s="61"/>
      <c r="AB11" s="61"/>
    </row>
    <row r="12" spans="1:31" ht="15.75" customHeight="1">
      <c r="A12" s="60">
        <v>1</v>
      </c>
      <c r="B12" s="73" t="s">
        <v>192</v>
      </c>
      <c r="C12" s="73">
        <v>0.2</v>
      </c>
      <c r="D12" s="73">
        <v>0.2</v>
      </c>
      <c r="E12" s="73"/>
      <c r="F12" s="73"/>
      <c r="L12" s="72" t="s">
        <v>389</v>
      </c>
      <c r="M12" s="71">
        <f>(M9-N10)*$M$4</f>
        <v>0</v>
      </c>
      <c r="N12" s="71">
        <f>(N9-M10)*$N$4</f>
        <v>2</v>
      </c>
      <c r="X12" s="61"/>
      <c r="Y12" s="61"/>
      <c r="Z12" s="61"/>
      <c r="AA12" s="61"/>
      <c r="AB12" s="61"/>
    </row>
    <row r="13" spans="1:31" ht="15.75" customHeight="1">
      <c r="A13" s="60">
        <v>1</v>
      </c>
      <c r="B13" s="73" t="s">
        <v>193</v>
      </c>
      <c r="C13" s="73">
        <v>1</v>
      </c>
      <c r="D13" s="73">
        <v>1</v>
      </c>
      <c r="E13" s="73"/>
      <c r="F13" s="73"/>
      <c r="X13" s="61"/>
      <c r="Y13" s="61"/>
      <c r="Z13" s="61"/>
      <c r="AA13" s="61"/>
      <c r="AB13" s="61"/>
    </row>
    <row r="14" spans="1:31" ht="15.75" customHeight="1">
      <c r="A14" s="60">
        <v>1</v>
      </c>
      <c r="B14" s="73"/>
      <c r="C14" s="73"/>
      <c r="D14" s="73"/>
      <c r="E14" s="73"/>
      <c r="F14" s="73"/>
      <c r="X14" s="61"/>
      <c r="Y14" s="61"/>
      <c r="Z14" s="61"/>
      <c r="AA14" s="61"/>
      <c r="AB14" s="61"/>
    </row>
    <row r="15" spans="1:31" ht="15.75" customHeight="1">
      <c r="A15" s="60">
        <v>1</v>
      </c>
      <c r="B15" s="73"/>
      <c r="C15" s="73"/>
      <c r="D15" s="73"/>
      <c r="E15" s="73"/>
      <c r="F15" s="73"/>
      <c r="L15" s="102" t="s">
        <v>392</v>
      </c>
      <c r="M15" s="103"/>
      <c r="N15" s="104"/>
      <c r="X15" s="61"/>
      <c r="Y15" s="61"/>
      <c r="Z15" s="61"/>
      <c r="AA15" s="61"/>
      <c r="AB15" s="61"/>
    </row>
    <row r="16" spans="1:31" ht="15.75" customHeight="1">
      <c r="A16" s="60">
        <v>1</v>
      </c>
      <c r="B16" s="73"/>
      <c r="C16" s="73"/>
      <c r="D16" s="73"/>
      <c r="E16" s="73"/>
      <c r="F16" s="73"/>
      <c r="L16" s="72" t="s">
        <v>391</v>
      </c>
      <c r="M16" s="71">
        <f>MIN(M11,N11)</f>
        <v>6</v>
      </c>
      <c r="N16" s="71"/>
      <c r="X16" s="61"/>
      <c r="Y16" s="61"/>
      <c r="Z16" s="61"/>
      <c r="AA16" s="61"/>
      <c r="AB16" s="61"/>
    </row>
    <row r="17" spans="1:39" ht="15.75" customHeight="1">
      <c r="A17" s="60">
        <v>1</v>
      </c>
      <c r="B17" s="73"/>
      <c r="C17" s="73"/>
      <c r="D17" s="73"/>
      <c r="E17" s="73"/>
      <c r="F17" s="73"/>
      <c r="L17" s="72" t="s">
        <v>390</v>
      </c>
      <c r="M17" s="71">
        <f>IF(M11&lt;N11,M3,N3)</f>
        <v>2001</v>
      </c>
      <c r="N17" s="71"/>
      <c r="X17" s="61"/>
      <c r="Y17" s="61"/>
      <c r="Z17" s="61"/>
      <c r="AA17" s="61"/>
      <c r="AB17" s="61"/>
    </row>
    <row r="18" spans="1:39" ht="15.75" customHeight="1">
      <c r="A18" s="60">
        <v>1</v>
      </c>
      <c r="L18" s="72" t="s">
        <v>389</v>
      </c>
      <c r="M18" s="71">
        <f>MAX(M12,N12)</f>
        <v>2</v>
      </c>
      <c r="N18" s="70"/>
      <c r="X18" s="61"/>
      <c r="Y18" s="61"/>
      <c r="Z18" s="61"/>
      <c r="AA18" s="61"/>
      <c r="AB18" s="61"/>
    </row>
    <row r="19" spans="1:39" ht="15.75" customHeight="1">
      <c r="A19" s="60">
        <v>1</v>
      </c>
      <c r="B19" s="63" t="s">
        <v>175</v>
      </c>
      <c r="C19" s="63" t="s">
        <v>176</v>
      </c>
      <c r="D19" s="63" t="s">
        <v>376</v>
      </c>
      <c r="E19" s="63" t="s">
        <v>388</v>
      </c>
      <c r="F19" s="63" t="s">
        <v>387</v>
      </c>
      <c r="X19" s="61"/>
      <c r="Y19" s="61"/>
      <c r="Z19" s="61"/>
      <c r="AA19" s="61"/>
      <c r="AB19" s="61"/>
    </row>
    <row r="20" spans="1:39" ht="15.75" customHeight="1">
      <c r="A20" s="60">
        <v>1</v>
      </c>
      <c r="B20" s="63">
        <v>1</v>
      </c>
      <c r="C20" s="63">
        <v>50</v>
      </c>
      <c r="D20" s="63">
        <v>100</v>
      </c>
      <c r="E20" s="63" t="s">
        <v>386</v>
      </c>
      <c r="F20" s="63">
        <f>C20*4</f>
        <v>200</v>
      </c>
      <c r="X20" s="61"/>
      <c r="Y20" s="61"/>
      <c r="Z20" s="61"/>
      <c r="AA20" s="61"/>
      <c r="AB20" s="61"/>
    </row>
    <row r="21" spans="1:39" ht="15.75" customHeight="1">
      <c r="A21" s="60">
        <v>1</v>
      </c>
      <c r="B21" s="63">
        <v>2</v>
      </c>
      <c r="C21" s="63">
        <v>100</v>
      </c>
      <c r="D21" s="63">
        <v>110</v>
      </c>
      <c r="E21" s="63" t="s">
        <v>385</v>
      </c>
      <c r="F21" s="63">
        <f t="shared" ref="F21:F23" si="0">C21*4</f>
        <v>400</v>
      </c>
      <c r="P21" s="61"/>
      <c r="X21" s="61"/>
      <c r="Y21" s="61"/>
      <c r="Z21" s="61"/>
      <c r="AA21" s="61"/>
      <c r="AB21" s="61"/>
    </row>
    <row r="22" spans="1:39" ht="15.75" customHeight="1">
      <c r="A22" s="60">
        <v>1</v>
      </c>
      <c r="B22" s="63">
        <v>3</v>
      </c>
      <c r="C22" s="63">
        <v>150</v>
      </c>
      <c r="D22" s="63">
        <v>120</v>
      </c>
      <c r="E22" s="63" t="s">
        <v>384</v>
      </c>
      <c r="F22" s="63">
        <f t="shared" si="0"/>
        <v>600</v>
      </c>
      <c r="P22" s="61"/>
      <c r="X22" s="61"/>
      <c r="Y22" s="61"/>
      <c r="Z22" s="61"/>
      <c r="AA22" s="61"/>
      <c r="AB22" s="61"/>
    </row>
    <row r="23" spans="1:39" ht="15.75" customHeight="1">
      <c r="A23" s="60">
        <v>1</v>
      </c>
      <c r="B23" s="63">
        <v>4</v>
      </c>
      <c r="C23" s="63">
        <v>200</v>
      </c>
      <c r="D23" s="63">
        <v>130</v>
      </c>
      <c r="E23" s="63" t="s">
        <v>383</v>
      </c>
      <c r="F23" s="63">
        <f t="shared" si="0"/>
        <v>800</v>
      </c>
      <c r="P23" s="61"/>
      <c r="X23" s="61"/>
      <c r="Y23" s="61"/>
      <c r="Z23" s="61"/>
      <c r="AA23" s="61"/>
      <c r="AB23" s="61"/>
    </row>
    <row r="24" spans="1:39" ht="15.75" customHeight="1">
      <c r="A24" s="60">
        <v>1</v>
      </c>
      <c r="P24" s="61"/>
      <c r="X24" s="61"/>
      <c r="Y24" s="61"/>
      <c r="Z24" s="61"/>
      <c r="AA24" s="61"/>
      <c r="AB24" s="61"/>
    </row>
    <row r="25" spans="1:39" ht="15.75" customHeight="1">
      <c r="A25" s="60">
        <v>1</v>
      </c>
      <c r="B25" s="69" t="s">
        <v>382</v>
      </c>
      <c r="C25" s="61">
        <v>0.25</v>
      </c>
      <c r="X25" s="61"/>
      <c r="Y25" s="61"/>
      <c r="Z25" s="61"/>
      <c r="AA25" s="61"/>
      <c r="AB25" s="61"/>
    </row>
    <row r="26" spans="1:39" ht="15.75" customHeight="1">
      <c r="A26" s="60">
        <v>1</v>
      </c>
      <c r="X26" s="61"/>
      <c r="Y26" s="61"/>
      <c r="Z26" s="61"/>
      <c r="AA26" s="61"/>
      <c r="AB26" s="61"/>
    </row>
    <row r="27" spans="1:39" ht="15.75" customHeight="1">
      <c r="A27" s="60">
        <v>1</v>
      </c>
      <c r="X27" s="61"/>
      <c r="Y27" s="61"/>
      <c r="Z27" s="61"/>
      <c r="AA27" s="61"/>
      <c r="AB27" s="61"/>
    </row>
    <row r="28" spans="1:39" ht="15.75" customHeight="1">
      <c r="A28" s="60">
        <v>1</v>
      </c>
      <c r="X28" s="61"/>
      <c r="Y28" s="61"/>
      <c r="Z28" s="61"/>
      <c r="AA28" s="61"/>
      <c r="AB28" s="61"/>
    </row>
    <row r="29" spans="1:39" ht="15.75" customHeight="1">
      <c r="A29" s="60">
        <v>1</v>
      </c>
      <c r="B29" s="90" t="s">
        <v>381</v>
      </c>
      <c r="C29" s="91"/>
      <c r="D29" s="91"/>
      <c r="E29" s="91"/>
      <c r="F29" s="91"/>
      <c r="G29" s="91"/>
      <c r="H29" s="91"/>
      <c r="I29" s="91"/>
      <c r="J29" s="89"/>
      <c r="L29" s="92" t="s">
        <v>408</v>
      </c>
      <c r="M29" s="91"/>
      <c r="N29" s="91"/>
      <c r="O29" s="91"/>
      <c r="P29" s="91"/>
      <c r="R29" s="93" t="s">
        <v>380</v>
      </c>
      <c r="S29" s="91"/>
      <c r="T29" s="91"/>
      <c r="U29" s="91"/>
      <c r="V29" s="91"/>
      <c r="W29" s="68"/>
      <c r="X29" s="88" t="s">
        <v>379</v>
      </c>
      <c r="Y29" s="89"/>
      <c r="Z29" s="68"/>
      <c r="AA29" s="88" t="s">
        <v>379</v>
      </c>
      <c r="AB29" s="89"/>
      <c r="AC29" s="68"/>
      <c r="AD29" s="68"/>
      <c r="AE29" s="68"/>
    </row>
    <row r="30" spans="1:39" ht="15.75" customHeight="1">
      <c r="A30" s="60">
        <v>1</v>
      </c>
      <c r="B30" s="63" t="s">
        <v>378</v>
      </c>
      <c r="C30" s="63" t="s">
        <v>377</v>
      </c>
      <c r="D30" s="63" t="s">
        <v>175</v>
      </c>
      <c r="E30" s="63" t="s">
        <v>376</v>
      </c>
      <c r="F30" s="63" t="s">
        <v>375</v>
      </c>
      <c r="G30" s="63" t="s">
        <v>374</v>
      </c>
      <c r="H30" s="63" t="s">
        <v>373</v>
      </c>
      <c r="I30" s="63" t="s">
        <v>372</v>
      </c>
      <c r="J30" s="63" t="s">
        <v>371</v>
      </c>
      <c r="L30" s="63" t="s">
        <v>178</v>
      </c>
      <c r="M30" s="63" t="s">
        <v>186</v>
      </c>
      <c r="N30" s="63" t="s">
        <v>187</v>
      </c>
      <c r="O30" s="63" t="s">
        <v>188</v>
      </c>
      <c r="P30" s="63" t="s">
        <v>179</v>
      </c>
      <c r="R30" s="63" t="s">
        <v>178</v>
      </c>
      <c r="S30" s="63" t="s">
        <v>186</v>
      </c>
      <c r="T30" s="63" t="s">
        <v>187</v>
      </c>
      <c r="U30" s="63" t="s">
        <v>188</v>
      </c>
      <c r="V30" s="63" t="s">
        <v>179</v>
      </c>
      <c r="W30" s="61"/>
      <c r="X30" s="63" t="s">
        <v>370</v>
      </c>
      <c r="Y30" s="63" t="s">
        <v>369</v>
      </c>
      <c r="Z30" s="61"/>
      <c r="AA30" s="63" t="s">
        <v>178</v>
      </c>
      <c r="AB30" s="63" t="s">
        <v>179</v>
      </c>
      <c r="AC30" s="61"/>
      <c r="AD30" s="61"/>
      <c r="AE30" s="61"/>
    </row>
    <row r="31" spans="1:39" ht="15.75" customHeight="1">
      <c r="A31" s="60">
        <v>1</v>
      </c>
      <c r="B31" s="63">
        <v>1001</v>
      </c>
      <c r="C31" s="83" t="s">
        <v>147</v>
      </c>
      <c r="D31" s="63">
        <v>1</v>
      </c>
      <c r="E31" s="63">
        <v>0</v>
      </c>
      <c r="F31" s="63">
        <f t="shared" ref="F31:F62" si="1">ROUNDDOWN((INDEX($C$20:$C$23,MATCH(D31,$B$20:$B$23,0))+INDEX($D$20:$D$23,MATCH(D31,$B$20:$B$23,0))*E31)/I31,0)</f>
        <v>50</v>
      </c>
      <c r="G31" s="63">
        <f t="shared" ref="G31:G62" si="2">ROUNDUP(F31*$C$25,0)</f>
        <v>13</v>
      </c>
      <c r="H31" s="63">
        <f>R31/(S31/1000)</f>
        <v>50</v>
      </c>
      <c r="I31" s="63">
        <v>1</v>
      </c>
      <c r="J31" s="63">
        <v>1</v>
      </c>
      <c r="L31" s="63">
        <f t="shared" ref="L31:L62" si="3">10-SUM(M31:P31)</f>
        <v>5</v>
      </c>
      <c r="M31" s="63">
        <v>0</v>
      </c>
      <c r="N31" s="63">
        <v>0</v>
      </c>
      <c r="O31" s="63">
        <v>0</v>
      </c>
      <c r="P31" s="63">
        <v>5</v>
      </c>
      <c r="R31" s="63">
        <f>ROUNDDOWN(IF($J31=0,INDEX($C$4:$C$13,MATCH(R$30,$B$4:$B$13,0))*($F31/$I31*(L31/(SUM($L31:$P31)))),INDEX($D$4:$D$13,MATCH(R$30,$B$4:$B$13,0))*($F31/$I31*(L31/(SUM($L31:$P31))))),0)*S31/1000</f>
        <v>50</v>
      </c>
      <c r="S31" s="63">
        <v>1000</v>
      </c>
      <c r="T31" s="63">
        <f>N31*5</f>
        <v>0</v>
      </c>
      <c r="U31" s="63">
        <v>10</v>
      </c>
      <c r="V31" s="63">
        <f>ROUNDDOWN(IF($J31=0,INDEX($C$4:$C$13,MATCH(V$30,$B$4:$B$13,0))*($F31/$I31*(P31/(SUM($L31:$P31)))),INDEX($D$4:$D$13,MATCH(V$30,$B$4:$B$13,0))*($F31/$I31*(P31/(SUM($L31:$P31))))),0)</f>
        <v>500</v>
      </c>
      <c r="W31" s="63"/>
      <c r="X31" s="63">
        <v>3</v>
      </c>
      <c r="Y31" s="63">
        <v>2</v>
      </c>
      <c r="Z31" s="61"/>
      <c r="AA31" s="63">
        <f>INDEX($D$20:$D$23,MATCH($D31,$B$20:$B$23,0))*(X31/SUM($X31:$Y31))/I31*
IF($J31=0,INDEX($C$4:$C$13,MATCH(AA$30,$B$4:$B$13,0)),INDEX($D$4:$D$13,MATCH(AA$30,$B$4:$B$13,0)))</f>
        <v>120</v>
      </c>
      <c r="AB31" s="63">
        <f t="shared" ref="AB31:AB62" si="4">INDEX($D$20:$D$23,MATCH($D31,$B$20:$B$23,0))*(Y31/SUM($X31:$Y31))*
IF($J31=0,INDEX($C$4:$C$13,MATCH(AB$30,$B$4:$B$13,0)),INDEX($D$4:$D$13,MATCH(AB$30,$B$4:$B$13,0)))</f>
        <v>800</v>
      </c>
      <c r="AD31" s="79"/>
      <c r="AE31" s="79"/>
      <c r="AF31" s="79"/>
      <c r="AG31" s="79"/>
      <c r="AH31" s="79"/>
      <c r="AI31" s="79"/>
      <c r="AJ31" s="79"/>
      <c r="AK31" s="79"/>
      <c r="AL31" s="79"/>
      <c r="AM31" s="79"/>
    </row>
    <row r="32" spans="1:39" ht="15.75" customHeight="1">
      <c r="A32" s="60">
        <v>1</v>
      </c>
      <c r="B32" s="63">
        <v>1002</v>
      </c>
      <c r="C32" s="83" t="s">
        <v>148</v>
      </c>
      <c r="D32" s="63">
        <v>1</v>
      </c>
      <c r="E32" s="63">
        <v>0</v>
      </c>
      <c r="F32" s="63">
        <f t="shared" si="1"/>
        <v>50</v>
      </c>
      <c r="G32" s="63">
        <f t="shared" si="2"/>
        <v>13</v>
      </c>
      <c r="H32" s="63">
        <f t="shared" ref="H32:H80" si="5">R32/(S32/1000)</f>
        <v>75</v>
      </c>
      <c r="I32" s="63">
        <v>1</v>
      </c>
      <c r="J32" s="63">
        <v>0</v>
      </c>
      <c r="L32" s="63">
        <f t="shared" si="3"/>
        <v>5</v>
      </c>
      <c r="M32" s="63">
        <v>0</v>
      </c>
      <c r="N32" s="63">
        <v>0</v>
      </c>
      <c r="O32" s="63">
        <v>0</v>
      </c>
      <c r="P32" s="63">
        <v>5</v>
      </c>
      <c r="R32" s="63">
        <f t="shared" ref="R32:R80" si="6">ROUNDDOWN(IF($J32=0,INDEX($C$4:$C$13,MATCH(R$30,$B$4:$B$13,0))*($F32/$I32*(L32/(SUM($L32:$P32)))),INDEX($D$4:$D$13,MATCH(R$30,$B$4:$B$13,0))*($F32/$I32*(L32/(SUM($L32:$P32))))),0)*S32/1000</f>
        <v>75</v>
      </c>
      <c r="S32" s="63">
        <v>1000</v>
      </c>
      <c r="T32" s="63">
        <f t="shared" ref="T32:T80" si="7">N32*5</f>
        <v>0</v>
      </c>
      <c r="U32" s="63">
        <v>10</v>
      </c>
      <c r="V32" s="63">
        <f t="shared" ref="V32:V80" si="8">ROUNDDOWN(IF($J32=0,INDEX($C$4:$C$13,MATCH(V$30,$B$4:$B$13,0))*($F32/$I32*(P32/(SUM($L32:$P32)))),INDEX($D$4:$D$13,MATCH(V$30,$B$4:$B$13,0))*($F32/$I32*(P32/(SUM($L32:$P32))))),0)</f>
        <v>625</v>
      </c>
      <c r="W32" s="63"/>
      <c r="X32" s="63">
        <v>3</v>
      </c>
      <c r="Y32" s="63">
        <v>2</v>
      </c>
      <c r="Z32" s="61"/>
      <c r="AA32" s="63">
        <f t="shared" ref="AA32:AA80" si="9">INDEX($D$20:$D$23,MATCH($D32,$B$20:$B$23,0))*(X32/SUM($X32:$Y32))/I32*
IF($J32=0,INDEX($C$4:$C$13,MATCH(AA$30,$B$4:$B$13,0)),INDEX($D$4:$D$13,MATCH(AA$30,$B$4:$B$13,0)))</f>
        <v>180</v>
      </c>
      <c r="AB32" s="63">
        <f t="shared" si="4"/>
        <v>1000</v>
      </c>
      <c r="AD32" s="79"/>
      <c r="AE32" s="79"/>
      <c r="AF32" s="79"/>
      <c r="AG32" s="79"/>
      <c r="AH32" s="79"/>
      <c r="AI32" s="79"/>
      <c r="AJ32" s="79"/>
      <c r="AK32" s="79"/>
      <c r="AL32" s="79"/>
      <c r="AM32" s="79"/>
    </row>
    <row r="33" spans="1:39" ht="15.75" customHeight="1">
      <c r="A33" s="60">
        <v>1</v>
      </c>
      <c r="B33" s="63">
        <v>1003</v>
      </c>
      <c r="C33" s="83" t="s">
        <v>149</v>
      </c>
      <c r="D33" s="63">
        <v>1</v>
      </c>
      <c r="E33" s="63">
        <v>0</v>
      </c>
      <c r="F33" s="63">
        <f t="shared" si="1"/>
        <v>50</v>
      </c>
      <c r="G33" s="63">
        <f t="shared" si="2"/>
        <v>13</v>
      </c>
      <c r="H33" s="63">
        <f t="shared" si="5"/>
        <v>75</v>
      </c>
      <c r="I33" s="63">
        <v>1</v>
      </c>
      <c r="J33" s="63">
        <v>0</v>
      </c>
      <c r="L33" s="63">
        <f t="shared" si="3"/>
        <v>5</v>
      </c>
      <c r="M33" s="63">
        <v>0</v>
      </c>
      <c r="N33" s="63">
        <v>0</v>
      </c>
      <c r="O33" s="63">
        <v>0</v>
      </c>
      <c r="P33" s="63">
        <v>5</v>
      </c>
      <c r="R33" s="63">
        <f t="shared" si="6"/>
        <v>75</v>
      </c>
      <c r="S33" s="63">
        <v>1000</v>
      </c>
      <c r="T33" s="63">
        <f t="shared" si="7"/>
        <v>0</v>
      </c>
      <c r="U33" s="63">
        <v>10</v>
      </c>
      <c r="V33" s="63">
        <f t="shared" si="8"/>
        <v>625</v>
      </c>
      <c r="W33" s="63"/>
      <c r="X33" s="63">
        <v>3</v>
      </c>
      <c r="Y33" s="63">
        <v>2</v>
      </c>
      <c r="Z33" s="61"/>
      <c r="AA33" s="63">
        <f t="shared" si="9"/>
        <v>180</v>
      </c>
      <c r="AB33" s="63">
        <f t="shared" si="4"/>
        <v>1000</v>
      </c>
      <c r="AD33" s="79"/>
      <c r="AE33" s="79"/>
      <c r="AF33" s="79"/>
      <c r="AG33" s="79"/>
      <c r="AH33" s="79"/>
      <c r="AI33" s="79"/>
      <c r="AJ33" s="79"/>
      <c r="AK33" s="79"/>
      <c r="AL33" s="79"/>
      <c r="AM33" s="79"/>
    </row>
    <row r="34" spans="1:39" ht="15.75" customHeight="1">
      <c r="A34" s="60">
        <v>1</v>
      </c>
      <c r="B34" s="63">
        <v>1004</v>
      </c>
      <c r="C34" s="83" t="s">
        <v>150</v>
      </c>
      <c r="D34" s="63">
        <v>1</v>
      </c>
      <c r="E34" s="63">
        <v>0</v>
      </c>
      <c r="F34" s="63">
        <f t="shared" si="1"/>
        <v>50</v>
      </c>
      <c r="G34" s="63">
        <f t="shared" si="2"/>
        <v>13</v>
      </c>
      <c r="H34" s="63">
        <f t="shared" si="5"/>
        <v>75</v>
      </c>
      <c r="I34" s="63">
        <v>1</v>
      </c>
      <c r="J34" s="63">
        <v>0</v>
      </c>
      <c r="L34" s="63">
        <f t="shared" si="3"/>
        <v>5</v>
      </c>
      <c r="M34" s="63">
        <v>0</v>
      </c>
      <c r="N34" s="63">
        <v>0</v>
      </c>
      <c r="O34" s="63">
        <v>0</v>
      </c>
      <c r="P34" s="63">
        <v>5</v>
      </c>
      <c r="R34" s="63">
        <f t="shared" si="6"/>
        <v>75</v>
      </c>
      <c r="S34" s="63">
        <v>1000</v>
      </c>
      <c r="T34" s="63">
        <f t="shared" si="7"/>
        <v>0</v>
      </c>
      <c r="U34" s="63">
        <v>10</v>
      </c>
      <c r="V34" s="63">
        <f t="shared" si="8"/>
        <v>625</v>
      </c>
      <c r="W34" s="63"/>
      <c r="X34" s="63">
        <v>3</v>
      </c>
      <c r="Y34" s="63">
        <v>2</v>
      </c>
      <c r="Z34" s="61"/>
      <c r="AA34" s="63">
        <f t="shared" si="9"/>
        <v>180</v>
      </c>
      <c r="AB34" s="63">
        <f t="shared" si="4"/>
        <v>1000</v>
      </c>
      <c r="AD34" s="79"/>
      <c r="AE34" s="79"/>
      <c r="AF34" s="79"/>
      <c r="AG34" s="79"/>
      <c r="AH34" s="79"/>
      <c r="AI34" s="79"/>
      <c r="AJ34" s="79"/>
      <c r="AK34" s="79"/>
      <c r="AL34" s="79"/>
      <c r="AM34" s="79"/>
    </row>
    <row r="35" spans="1:39" ht="15.75" customHeight="1">
      <c r="A35" s="60">
        <v>1</v>
      </c>
      <c r="B35" s="63">
        <v>1005</v>
      </c>
      <c r="C35" s="83" t="s">
        <v>151</v>
      </c>
      <c r="D35" s="63">
        <v>1</v>
      </c>
      <c r="E35" s="63">
        <v>1</v>
      </c>
      <c r="F35" s="63">
        <f t="shared" si="1"/>
        <v>150</v>
      </c>
      <c r="G35" s="63">
        <f t="shared" si="2"/>
        <v>38</v>
      </c>
      <c r="H35" s="63">
        <f t="shared" si="5"/>
        <v>225</v>
      </c>
      <c r="I35" s="63">
        <v>1</v>
      </c>
      <c r="J35" s="63">
        <v>0</v>
      </c>
      <c r="L35" s="63">
        <f t="shared" si="3"/>
        <v>5</v>
      </c>
      <c r="M35" s="63">
        <v>0</v>
      </c>
      <c r="N35" s="63">
        <v>0</v>
      </c>
      <c r="O35" s="63">
        <v>0</v>
      </c>
      <c r="P35" s="63">
        <v>5</v>
      </c>
      <c r="R35" s="63">
        <f t="shared" si="6"/>
        <v>225</v>
      </c>
      <c r="S35" s="63">
        <v>1000</v>
      </c>
      <c r="T35" s="63">
        <f t="shared" si="7"/>
        <v>0</v>
      </c>
      <c r="U35" s="63">
        <v>10</v>
      </c>
      <c r="V35" s="63">
        <f t="shared" si="8"/>
        <v>1875</v>
      </c>
      <c r="W35" s="63"/>
      <c r="X35" s="63">
        <v>3</v>
      </c>
      <c r="Y35" s="63">
        <v>2</v>
      </c>
      <c r="Z35" s="61"/>
      <c r="AA35" s="63">
        <f t="shared" si="9"/>
        <v>180</v>
      </c>
      <c r="AB35" s="63">
        <f t="shared" si="4"/>
        <v>1000</v>
      </c>
      <c r="AD35" s="79"/>
      <c r="AE35" s="79"/>
      <c r="AF35" s="79"/>
      <c r="AG35" s="79"/>
      <c r="AH35" s="79"/>
      <c r="AI35" s="79"/>
      <c r="AJ35" s="79"/>
      <c r="AK35" s="79"/>
      <c r="AL35" s="79"/>
      <c r="AM35" s="79"/>
    </row>
    <row r="36" spans="1:39" ht="15.75" customHeight="1">
      <c r="A36" s="60">
        <v>1</v>
      </c>
      <c r="B36" s="63">
        <v>1006</v>
      </c>
      <c r="C36" s="83" t="s">
        <v>152</v>
      </c>
      <c r="D36" s="63">
        <v>1</v>
      </c>
      <c r="E36" s="63">
        <v>1</v>
      </c>
      <c r="F36" s="63">
        <f t="shared" si="1"/>
        <v>150</v>
      </c>
      <c r="G36" s="63">
        <f t="shared" si="2"/>
        <v>38</v>
      </c>
      <c r="H36" s="63">
        <f t="shared" si="5"/>
        <v>315</v>
      </c>
      <c r="I36" s="63">
        <v>1</v>
      </c>
      <c r="J36" s="63">
        <v>0</v>
      </c>
      <c r="L36" s="63">
        <f t="shared" si="3"/>
        <v>7</v>
      </c>
      <c r="M36" s="63">
        <v>0</v>
      </c>
      <c r="N36" s="63">
        <v>0</v>
      </c>
      <c r="O36" s="63">
        <v>0</v>
      </c>
      <c r="P36" s="63">
        <v>3</v>
      </c>
      <c r="R36" s="63">
        <f t="shared" si="6"/>
        <v>315</v>
      </c>
      <c r="S36" s="63">
        <v>1000</v>
      </c>
      <c r="T36" s="63">
        <f t="shared" si="7"/>
        <v>0</v>
      </c>
      <c r="U36" s="63">
        <v>10</v>
      </c>
      <c r="V36" s="63">
        <f t="shared" si="8"/>
        <v>1125</v>
      </c>
      <c r="W36" s="63"/>
      <c r="X36" s="63">
        <v>3</v>
      </c>
      <c r="Y36" s="63">
        <v>2</v>
      </c>
      <c r="Z36" s="61"/>
      <c r="AA36" s="63">
        <f t="shared" si="9"/>
        <v>180</v>
      </c>
      <c r="AB36" s="63">
        <f t="shared" si="4"/>
        <v>1000</v>
      </c>
      <c r="AD36" s="79"/>
      <c r="AE36" s="79"/>
      <c r="AF36" s="79"/>
      <c r="AG36" s="79"/>
      <c r="AH36" s="79"/>
      <c r="AI36" s="79"/>
      <c r="AJ36" s="79"/>
      <c r="AK36" s="79"/>
      <c r="AL36" s="79"/>
      <c r="AM36" s="79"/>
    </row>
    <row r="37" spans="1:39" ht="15.75" customHeight="1">
      <c r="A37" s="60">
        <v>1</v>
      </c>
      <c r="B37" s="63">
        <v>1007</v>
      </c>
      <c r="C37" s="83" t="s">
        <v>153</v>
      </c>
      <c r="D37" s="63">
        <v>1</v>
      </c>
      <c r="E37" s="63">
        <v>1</v>
      </c>
      <c r="F37" s="63">
        <f t="shared" si="1"/>
        <v>150</v>
      </c>
      <c r="G37" s="63">
        <f t="shared" si="2"/>
        <v>38</v>
      </c>
      <c r="H37" s="63">
        <f t="shared" si="5"/>
        <v>315</v>
      </c>
      <c r="I37" s="63">
        <v>1</v>
      </c>
      <c r="J37" s="63">
        <v>0</v>
      </c>
      <c r="L37" s="63">
        <f t="shared" si="3"/>
        <v>7</v>
      </c>
      <c r="M37" s="63">
        <v>0</v>
      </c>
      <c r="N37" s="63">
        <v>0</v>
      </c>
      <c r="O37" s="63">
        <v>0</v>
      </c>
      <c r="P37" s="63">
        <v>3</v>
      </c>
      <c r="R37" s="63">
        <f t="shared" si="6"/>
        <v>315</v>
      </c>
      <c r="S37" s="63">
        <v>1000</v>
      </c>
      <c r="T37" s="63">
        <f t="shared" si="7"/>
        <v>0</v>
      </c>
      <c r="U37" s="63">
        <v>10</v>
      </c>
      <c r="V37" s="63">
        <f t="shared" si="8"/>
        <v>1125</v>
      </c>
      <c r="W37" s="63"/>
      <c r="X37" s="63">
        <v>3</v>
      </c>
      <c r="Y37" s="63">
        <v>2</v>
      </c>
      <c r="Z37" s="61"/>
      <c r="AA37" s="63">
        <f t="shared" si="9"/>
        <v>180</v>
      </c>
      <c r="AB37" s="63">
        <f t="shared" si="4"/>
        <v>1000</v>
      </c>
      <c r="AD37" s="79"/>
      <c r="AE37" s="79"/>
      <c r="AF37" s="79"/>
      <c r="AG37" s="79"/>
      <c r="AH37" s="79"/>
      <c r="AI37" s="79"/>
      <c r="AJ37" s="79"/>
      <c r="AK37" s="79"/>
      <c r="AL37" s="79"/>
      <c r="AM37" s="79"/>
    </row>
    <row r="38" spans="1:39" ht="15.75" customHeight="1">
      <c r="A38" s="60">
        <v>1</v>
      </c>
      <c r="B38" s="63">
        <v>1008</v>
      </c>
      <c r="C38" s="83" t="s">
        <v>154</v>
      </c>
      <c r="D38" s="63">
        <v>1</v>
      </c>
      <c r="E38" s="63">
        <v>1</v>
      </c>
      <c r="F38" s="63">
        <f t="shared" si="1"/>
        <v>150</v>
      </c>
      <c r="G38" s="63">
        <f t="shared" si="2"/>
        <v>38</v>
      </c>
      <c r="H38" s="63">
        <f t="shared" si="5"/>
        <v>270</v>
      </c>
      <c r="I38" s="63">
        <v>1</v>
      </c>
      <c r="J38" s="63">
        <v>0</v>
      </c>
      <c r="L38" s="63">
        <f t="shared" si="3"/>
        <v>6</v>
      </c>
      <c r="M38" s="63">
        <v>0</v>
      </c>
      <c r="N38" s="63">
        <v>1</v>
      </c>
      <c r="O38" s="63">
        <v>0</v>
      </c>
      <c r="P38" s="63">
        <v>3</v>
      </c>
      <c r="R38" s="63">
        <f t="shared" si="6"/>
        <v>270</v>
      </c>
      <c r="S38" s="63">
        <v>1000</v>
      </c>
      <c r="T38" s="63">
        <f t="shared" si="7"/>
        <v>5</v>
      </c>
      <c r="U38" s="63">
        <v>10</v>
      </c>
      <c r="V38" s="63">
        <f t="shared" si="8"/>
        <v>1125</v>
      </c>
      <c r="W38" s="63"/>
      <c r="X38" s="63">
        <v>3</v>
      </c>
      <c r="Y38" s="63">
        <v>2</v>
      </c>
      <c r="Z38" s="61"/>
      <c r="AA38" s="63">
        <f t="shared" si="9"/>
        <v>180</v>
      </c>
      <c r="AB38" s="63">
        <f t="shared" si="4"/>
        <v>1000</v>
      </c>
      <c r="AD38" s="79"/>
      <c r="AE38" s="79"/>
      <c r="AF38" s="79"/>
      <c r="AG38" s="79"/>
      <c r="AH38" s="79"/>
      <c r="AI38" s="79"/>
      <c r="AJ38" s="79"/>
      <c r="AK38" s="79"/>
      <c r="AL38" s="79"/>
      <c r="AM38" s="79"/>
    </row>
    <row r="39" spans="1:39" ht="15.75" customHeight="1">
      <c r="A39" s="60">
        <v>1</v>
      </c>
      <c r="B39" s="63">
        <v>1009</v>
      </c>
      <c r="C39" s="83" t="s">
        <v>155</v>
      </c>
      <c r="D39" s="63">
        <v>1</v>
      </c>
      <c r="E39" s="63">
        <v>1</v>
      </c>
      <c r="F39" s="63">
        <f t="shared" si="1"/>
        <v>150</v>
      </c>
      <c r="G39" s="63">
        <f t="shared" si="2"/>
        <v>38</v>
      </c>
      <c r="H39" s="63">
        <f t="shared" si="5"/>
        <v>225</v>
      </c>
      <c r="I39" s="63">
        <v>1</v>
      </c>
      <c r="J39" s="63">
        <v>0</v>
      </c>
      <c r="L39" s="63">
        <f t="shared" si="3"/>
        <v>5</v>
      </c>
      <c r="M39" s="63">
        <v>0</v>
      </c>
      <c r="N39" s="63">
        <v>0</v>
      </c>
      <c r="O39" s="63">
        <v>0</v>
      </c>
      <c r="P39" s="63">
        <v>5</v>
      </c>
      <c r="R39" s="63">
        <f t="shared" si="6"/>
        <v>225</v>
      </c>
      <c r="S39" s="63">
        <v>1000</v>
      </c>
      <c r="T39" s="63">
        <f t="shared" si="7"/>
        <v>0</v>
      </c>
      <c r="U39" s="63">
        <v>10</v>
      </c>
      <c r="V39" s="63">
        <f t="shared" si="8"/>
        <v>1875</v>
      </c>
      <c r="W39" s="63"/>
      <c r="X39" s="63">
        <v>3</v>
      </c>
      <c r="Y39" s="63">
        <v>2</v>
      </c>
      <c r="Z39" s="61"/>
      <c r="AA39" s="63">
        <f t="shared" si="9"/>
        <v>180</v>
      </c>
      <c r="AB39" s="63">
        <f t="shared" si="4"/>
        <v>1000</v>
      </c>
      <c r="AD39" s="79"/>
      <c r="AE39" s="79"/>
      <c r="AF39" s="79"/>
      <c r="AG39" s="79"/>
      <c r="AH39" s="79"/>
      <c r="AI39" s="79"/>
      <c r="AJ39" s="79"/>
      <c r="AK39" s="79"/>
      <c r="AL39" s="79"/>
      <c r="AM39" s="79"/>
    </row>
    <row r="40" spans="1:39" ht="15.75" customHeight="1">
      <c r="A40" s="60">
        <v>1</v>
      </c>
      <c r="B40" s="63">
        <v>1010</v>
      </c>
      <c r="C40" s="83" t="s">
        <v>196</v>
      </c>
      <c r="D40" s="63">
        <v>2</v>
      </c>
      <c r="E40" s="63">
        <v>0</v>
      </c>
      <c r="F40" s="63">
        <f t="shared" si="1"/>
        <v>100</v>
      </c>
      <c r="G40" s="63">
        <f t="shared" si="2"/>
        <v>25</v>
      </c>
      <c r="H40" s="63">
        <f t="shared" si="5"/>
        <v>150</v>
      </c>
      <c r="I40" s="63">
        <v>1</v>
      </c>
      <c r="J40" s="63">
        <v>0</v>
      </c>
      <c r="L40" s="63">
        <f t="shared" si="3"/>
        <v>5</v>
      </c>
      <c r="M40" s="63">
        <v>0</v>
      </c>
      <c r="N40" s="63">
        <v>0</v>
      </c>
      <c r="O40" s="63">
        <v>0</v>
      </c>
      <c r="P40" s="63">
        <v>5</v>
      </c>
      <c r="R40" s="63">
        <f t="shared" si="6"/>
        <v>150</v>
      </c>
      <c r="S40" s="63">
        <v>1000</v>
      </c>
      <c r="T40" s="63">
        <f t="shared" si="7"/>
        <v>0</v>
      </c>
      <c r="U40" s="63">
        <v>10</v>
      </c>
      <c r="V40" s="63">
        <f t="shared" si="8"/>
        <v>1250</v>
      </c>
      <c r="W40" s="63"/>
      <c r="X40" s="63">
        <v>3</v>
      </c>
      <c r="Y40" s="63">
        <v>2</v>
      </c>
      <c r="Z40" s="61"/>
      <c r="AA40" s="63">
        <f t="shared" si="9"/>
        <v>198</v>
      </c>
      <c r="AB40" s="63">
        <f t="shared" si="4"/>
        <v>1100</v>
      </c>
      <c r="AD40" s="79"/>
      <c r="AE40" s="79"/>
      <c r="AF40" s="79"/>
      <c r="AG40" s="79"/>
      <c r="AH40" s="79"/>
      <c r="AI40" s="79"/>
      <c r="AJ40" s="79"/>
      <c r="AK40" s="79"/>
      <c r="AL40" s="79"/>
      <c r="AM40" s="79"/>
    </row>
    <row r="41" spans="1:39" ht="15.75" customHeight="1">
      <c r="A41" s="60">
        <v>1</v>
      </c>
      <c r="B41" s="63">
        <v>1011</v>
      </c>
      <c r="C41" s="83" t="s">
        <v>197</v>
      </c>
      <c r="D41" s="63">
        <v>2</v>
      </c>
      <c r="E41" s="63">
        <v>0</v>
      </c>
      <c r="F41" s="63">
        <f t="shared" si="1"/>
        <v>100</v>
      </c>
      <c r="G41" s="63">
        <f t="shared" si="2"/>
        <v>25</v>
      </c>
      <c r="H41" s="63">
        <f t="shared" si="5"/>
        <v>150</v>
      </c>
      <c r="I41" s="63">
        <v>1</v>
      </c>
      <c r="J41" s="63">
        <v>0</v>
      </c>
      <c r="L41" s="63">
        <f t="shared" si="3"/>
        <v>5</v>
      </c>
      <c r="M41" s="63">
        <v>0</v>
      </c>
      <c r="N41" s="63">
        <v>0</v>
      </c>
      <c r="O41" s="63">
        <v>0</v>
      </c>
      <c r="P41" s="63">
        <v>5</v>
      </c>
      <c r="R41" s="63">
        <f t="shared" si="6"/>
        <v>150</v>
      </c>
      <c r="S41" s="63">
        <v>1000</v>
      </c>
      <c r="T41" s="63">
        <f t="shared" si="7"/>
        <v>0</v>
      </c>
      <c r="U41" s="63">
        <v>10</v>
      </c>
      <c r="V41" s="63">
        <f t="shared" si="8"/>
        <v>1250</v>
      </c>
      <c r="W41" s="63"/>
      <c r="X41" s="63">
        <v>3</v>
      </c>
      <c r="Y41" s="63">
        <v>2</v>
      </c>
      <c r="Z41" s="61"/>
      <c r="AA41" s="63">
        <f t="shared" si="9"/>
        <v>198</v>
      </c>
      <c r="AB41" s="63">
        <f t="shared" si="4"/>
        <v>1100</v>
      </c>
      <c r="AD41" s="79"/>
      <c r="AE41" s="79"/>
      <c r="AF41" s="79"/>
      <c r="AG41" s="79"/>
      <c r="AH41" s="79"/>
      <c r="AI41" s="79"/>
      <c r="AJ41" s="79"/>
      <c r="AK41" s="79"/>
      <c r="AL41" s="79"/>
      <c r="AM41" s="79"/>
    </row>
    <row r="42" spans="1:39" ht="15.75" customHeight="1">
      <c r="A42" s="60">
        <v>1</v>
      </c>
      <c r="B42" s="63">
        <v>1012</v>
      </c>
      <c r="C42" s="83" t="s">
        <v>198</v>
      </c>
      <c r="D42" s="63">
        <v>2</v>
      </c>
      <c r="E42" s="63">
        <v>0</v>
      </c>
      <c r="F42" s="63">
        <f t="shared" si="1"/>
        <v>100</v>
      </c>
      <c r="G42" s="63">
        <f t="shared" si="2"/>
        <v>25</v>
      </c>
      <c r="H42" s="63">
        <f t="shared" si="5"/>
        <v>100</v>
      </c>
      <c r="I42" s="63">
        <v>1</v>
      </c>
      <c r="J42" s="63">
        <v>1</v>
      </c>
      <c r="L42" s="63">
        <f t="shared" si="3"/>
        <v>5</v>
      </c>
      <c r="M42" s="63">
        <v>0</v>
      </c>
      <c r="N42" s="63">
        <v>0</v>
      </c>
      <c r="O42" s="63">
        <v>0</v>
      </c>
      <c r="P42" s="63">
        <v>5</v>
      </c>
      <c r="R42" s="63">
        <f t="shared" si="6"/>
        <v>100</v>
      </c>
      <c r="S42" s="63">
        <v>1000</v>
      </c>
      <c r="T42" s="63">
        <f t="shared" si="7"/>
        <v>0</v>
      </c>
      <c r="U42" s="63">
        <v>10</v>
      </c>
      <c r="V42" s="63">
        <f t="shared" si="8"/>
        <v>1000</v>
      </c>
      <c r="W42" s="63"/>
      <c r="X42" s="63">
        <v>3</v>
      </c>
      <c r="Y42" s="63">
        <v>2</v>
      </c>
      <c r="Z42" s="61"/>
      <c r="AA42" s="63">
        <f t="shared" si="9"/>
        <v>132</v>
      </c>
      <c r="AB42" s="63">
        <f t="shared" si="4"/>
        <v>880</v>
      </c>
      <c r="AD42" s="79"/>
      <c r="AE42" s="79"/>
      <c r="AF42" s="79"/>
      <c r="AG42" s="79"/>
      <c r="AH42" s="79"/>
      <c r="AI42" s="79"/>
      <c r="AJ42" s="79"/>
      <c r="AK42" s="79"/>
      <c r="AL42" s="79"/>
      <c r="AM42" s="79"/>
    </row>
    <row r="43" spans="1:39" ht="15.75" customHeight="1">
      <c r="A43" s="60">
        <v>1</v>
      </c>
      <c r="B43" s="63">
        <v>1013</v>
      </c>
      <c r="C43" s="83" t="s">
        <v>199</v>
      </c>
      <c r="D43" s="63">
        <v>2</v>
      </c>
      <c r="E43" s="63">
        <v>0</v>
      </c>
      <c r="F43" s="63">
        <f t="shared" si="1"/>
        <v>100</v>
      </c>
      <c r="G43" s="63">
        <f t="shared" si="2"/>
        <v>25</v>
      </c>
      <c r="H43" s="63">
        <f t="shared" si="5"/>
        <v>100</v>
      </c>
      <c r="I43" s="63">
        <v>1</v>
      </c>
      <c r="J43" s="63">
        <v>1</v>
      </c>
      <c r="L43" s="63">
        <f t="shared" si="3"/>
        <v>5</v>
      </c>
      <c r="M43" s="63">
        <v>0</v>
      </c>
      <c r="N43" s="63">
        <v>0</v>
      </c>
      <c r="O43" s="63">
        <v>0</v>
      </c>
      <c r="P43" s="63">
        <v>5</v>
      </c>
      <c r="R43" s="63">
        <f t="shared" si="6"/>
        <v>100</v>
      </c>
      <c r="S43" s="63">
        <v>1000</v>
      </c>
      <c r="T43" s="63">
        <f t="shared" si="7"/>
        <v>0</v>
      </c>
      <c r="U43" s="63">
        <v>10</v>
      </c>
      <c r="V43" s="63">
        <f t="shared" si="8"/>
        <v>1000</v>
      </c>
      <c r="W43" s="63"/>
      <c r="X43" s="63">
        <v>3</v>
      </c>
      <c r="Y43" s="63">
        <v>2</v>
      </c>
      <c r="Z43" s="61"/>
      <c r="AA43" s="63">
        <f t="shared" si="9"/>
        <v>132</v>
      </c>
      <c r="AB43" s="63">
        <f t="shared" si="4"/>
        <v>880</v>
      </c>
      <c r="AD43" s="79"/>
      <c r="AE43" s="79"/>
      <c r="AF43" s="79"/>
      <c r="AG43" s="79"/>
      <c r="AH43" s="79"/>
      <c r="AI43" s="79"/>
      <c r="AJ43" s="79"/>
      <c r="AK43" s="79"/>
      <c r="AL43" s="79"/>
      <c r="AM43" s="79"/>
    </row>
    <row r="44" spans="1:39" ht="15.75" customHeight="1">
      <c r="A44" s="60">
        <v>1</v>
      </c>
      <c r="B44" s="63">
        <v>1014</v>
      </c>
      <c r="C44" s="83" t="s">
        <v>200</v>
      </c>
      <c r="D44" s="63">
        <v>2</v>
      </c>
      <c r="E44" s="63">
        <v>1</v>
      </c>
      <c r="F44" s="63">
        <f t="shared" si="1"/>
        <v>210</v>
      </c>
      <c r="G44" s="63">
        <f t="shared" si="2"/>
        <v>53</v>
      </c>
      <c r="H44" s="63">
        <f t="shared" si="5"/>
        <v>210</v>
      </c>
      <c r="I44" s="63">
        <v>1</v>
      </c>
      <c r="J44" s="63">
        <v>1</v>
      </c>
      <c r="L44" s="63">
        <f t="shared" si="3"/>
        <v>5</v>
      </c>
      <c r="M44" s="63">
        <v>0</v>
      </c>
      <c r="N44" s="63">
        <v>0</v>
      </c>
      <c r="O44" s="63">
        <v>0</v>
      </c>
      <c r="P44" s="63">
        <v>5</v>
      </c>
      <c r="R44" s="63">
        <f t="shared" si="6"/>
        <v>210</v>
      </c>
      <c r="S44" s="63">
        <v>1000</v>
      </c>
      <c r="T44" s="63">
        <f t="shared" si="7"/>
        <v>0</v>
      </c>
      <c r="U44" s="63">
        <v>10</v>
      </c>
      <c r="V44" s="63">
        <f t="shared" si="8"/>
        <v>2100</v>
      </c>
      <c r="W44" s="63"/>
      <c r="X44" s="63">
        <v>3</v>
      </c>
      <c r="Y44" s="63">
        <v>2</v>
      </c>
      <c r="Z44" s="61"/>
      <c r="AA44" s="63">
        <f t="shared" si="9"/>
        <v>132</v>
      </c>
      <c r="AB44" s="63">
        <f t="shared" si="4"/>
        <v>880</v>
      </c>
      <c r="AD44" s="79"/>
      <c r="AE44" s="79"/>
      <c r="AF44" s="79"/>
      <c r="AG44" s="79"/>
      <c r="AH44" s="79"/>
      <c r="AI44" s="79"/>
      <c r="AJ44" s="79"/>
      <c r="AK44" s="79"/>
      <c r="AL44" s="79"/>
      <c r="AM44" s="79"/>
    </row>
    <row r="45" spans="1:39" ht="15.75" customHeight="1">
      <c r="A45" s="60">
        <v>1</v>
      </c>
      <c r="B45" s="63">
        <v>1015</v>
      </c>
      <c r="C45" s="83" t="s">
        <v>201</v>
      </c>
      <c r="D45" s="63">
        <v>2</v>
      </c>
      <c r="E45" s="63">
        <v>1</v>
      </c>
      <c r="F45" s="63">
        <f t="shared" si="1"/>
        <v>210</v>
      </c>
      <c r="G45" s="63">
        <f t="shared" si="2"/>
        <v>53</v>
      </c>
      <c r="H45" s="63">
        <f t="shared" si="5"/>
        <v>315</v>
      </c>
      <c r="I45" s="63">
        <v>1</v>
      </c>
      <c r="J45" s="63">
        <v>0</v>
      </c>
      <c r="L45" s="63">
        <f t="shared" si="3"/>
        <v>5</v>
      </c>
      <c r="M45" s="63">
        <v>0</v>
      </c>
      <c r="N45" s="63">
        <v>0</v>
      </c>
      <c r="O45" s="63">
        <v>0</v>
      </c>
      <c r="P45" s="63">
        <v>5</v>
      </c>
      <c r="R45" s="63">
        <f t="shared" si="6"/>
        <v>315</v>
      </c>
      <c r="S45" s="63">
        <v>1000</v>
      </c>
      <c r="T45" s="63">
        <f t="shared" si="7"/>
        <v>0</v>
      </c>
      <c r="U45" s="63">
        <v>10</v>
      </c>
      <c r="V45" s="63">
        <f t="shared" si="8"/>
        <v>2625</v>
      </c>
      <c r="W45" s="63"/>
      <c r="X45" s="63">
        <v>3</v>
      </c>
      <c r="Y45" s="63">
        <v>2</v>
      </c>
      <c r="Z45" s="61"/>
      <c r="AA45" s="63">
        <f t="shared" si="9"/>
        <v>198</v>
      </c>
      <c r="AB45" s="63">
        <f t="shared" si="4"/>
        <v>1100</v>
      </c>
      <c r="AD45" s="79"/>
      <c r="AE45" s="79"/>
      <c r="AF45" s="79"/>
      <c r="AG45" s="79"/>
      <c r="AH45" s="79"/>
      <c r="AI45" s="79"/>
      <c r="AJ45" s="79"/>
      <c r="AK45" s="79"/>
      <c r="AL45" s="79"/>
      <c r="AM45" s="79"/>
    </row>
    <row r="46" spans="1:39" ht="15.75" customHeight="1">
      <c r="A46" s="60">
        <v>1</v>
      </c>
      <c r="B46" s="63">
        <v>1016</v>
      </c>
      <c r="C46" s="83" t="s">
        <v>202</v>
      </c>
      <c r="D46" s="63">
        <v>2</v>
      </c>
      <c r="E46" s="63">
        <v>1</v>
      </c>
      <c r="F46" s="63">
        <f t="shared" si="1"/>
        <v>210</v>
      </c>
      <c r="G46" s="63">
        <f t="shared" si="2"/>
        <v>53</v>
      </c>
      <c r="H46" s="63">
        <f t="shared" si="5"/>
        <v>210</v>
      </c>
      <c r="I46" s="63">
        <v>1</v>
      </c>
      <c r="J46" s="63">
        <v>1</v>
      </c>
      <c r="L46" s="63">
        <f t="shared" si="3"/>
        <v>5</v>
      </c>
      <c r="M46" s="63">
        <v>0</v>
      </c>
      <c r="N46" s="63">
        <v>0</v>
      </c>
      <c r="O46" s="63">
        <v>0</v>
      </c>
      <c r="P46" s="63">
        <v>5</v>
      </c>
      <c r="R46" s="63">
        <f t="shared" si="6"/>
        <v>210</v>
      </c>
      <c r="S46" s="63">
        <v>1000</v>
      </c>
      <c r="T46" s="63">
        <f t="shared" si="7"/>
        <v>0</v>
      </c>
      <c r="U46" s="63">
        <v>10</v>
      </c>
      <c r="V46" s="63">
        <f t="shared" si="8"/>
        <v>2100</v>
      </c>
      <c r="W46" s="63"/>
      <c r="X46" s="63">
        <v>3</v>
      </c>
      <c r="Y46" s="63">
        <v>2</v>
      </c>
      <c r="Z46" s="61"/>
      <c r="AA46" s="63">
        <f t="shared" si="9"/>
        <v>132</v>
      </c>
      <c r="AB46" s="63">
        <f t="shared" si="4"/>
        <v>880</v>
      </c>
      <c r="AD46" s="79"/>
      <c r="AE46" s="79"/>
      <c r="AF46" s="79"/>
      <c r="AG46" s="79"/>
      <c r="AH46" s="79"/>
      <c r="AI46" s="79"/>
      <c r="AJ46" s="79"/>
      <c r="AK46" s="79"/>
      <c r="AL46" s="79"/>
      <c r="AM46" s="79"/>
    </row>
    <row r="47" spans="1:39" ht="15.75" customHeight="1">
      <c r="A47" s="60">
        <v>1</v>
      </c>
      <c r="B47" s="63">
        <v>1051</v>
      </c>
      <c r="C47" s="83" t="s">
        <v>247</v>
      </c>
      <c r="D47" s="63">
        <v>3</v>
      </c>
      <c r="E47" s="63">
        <v>0</v>
      </c>
      <c r="F47" s="63">
        <f t="shared" si="1"/>
        <v>150</v>
      </c>
      <c r="G47" s="63">
        <f t="shared" si="2"/>
        <v>38</v>
      </c>
      <c r="H47" s="63">
        <f t="shared" si="5"/>
        <v>150</v>
      </c>
      <c r="I47" s="63">
        <v>1</v>
      </c>
      <c r="J47" s="63">
        <v>1</v>
      </c>
      <c r="L47" s="63">
        <f t="shared" si="3"/>
        <v>5</v>
      </c>
      <c r="M47" s="63">
        <v>0</v>
      </c>
      <c r="N47" s="63">
        <v>0</v>
      </c>
      <c r="O47" s="63">
        <v>0</v>
      </c>
      <c r="P47" s="63">
        <v>5</v>
      </c>
      <c r="R47" s="63">
        <f t="shared" si="6"/>
        <v>150</v>
      </c>
      <c r="S47" s="63">
        <v>1000</v>
      </c>
      <c r="T47" s="63">
        <f t="shared" si="7"/>
        <v>0</v>
      </c>
      <c r="U47" s="63">
        <v>10</v>
      </c>
      <c r="V47" s="63">
        <f t="shared" si="8"/>
        <v>1500</v>
      </c>
      <c r="W47" s="63"/>
      <c r="X47" s="63">
        <v>3</v>
      </c>
      <c r="Y47" s="63">
        <v>2</v>
      </c>
      <c r="Z47" s="61"/>
      <c r="AA47" s="63">
        <f t="shared" si="9"/>
        <v>144</v>
      </c>
      <c r="AB47" s="63">
        <f t="shared" si="4"/>
        <v>960</v>
      </c>
      <c r="AD47" s="79"/>
      <c r="AE47" s="79"/>
      <c r="AF47" s="79"/>
      <c r="AG47" s="79"/>
      <c r="AH47" s="79"/>
      <c r="AI47" s="79"/>
      <c r="AJ47" s="79"/>
      <c r="AK47" s="79"/>
      <c r="AL47" s="79"/>
      <c r="AM47" s="79"/>
    </row>
    <row r="48" spans="1:39" ht="15.75" customHeight="1">
      <c r="A48" s="60">
        <v>1</v>
      </c>
      <c r="B48" s="63">
        <v>1052</v>
      </c>
      <c r="C48" s="83" t="s">
        <v>248</v>
      </c>
      <c r="D48" s="63">
        <v>3</v>
      </c>
      <c r="E48" s="63">
        <v>0</v>
      </c>
      <c r="F48" s="63">
        <f t="shared" si="1"/>
        <v>150</v>
      </c>
      <c r="G48" s="63">
        <f t="shared" si="2"/>
        <v>38</v>
      </c>
      <c r="H48" s="63">
        <f t="shared" si="5"/>
        <v>225</v>
      </c>
      <c r="I48" s="63">
        <v>1</v>
      </c>
      <c r="J48" s="63">
        <v>0</v>
      </c>
      <c r="L48" s="63">
        <f t="shared" si="3"/>
        <v>5</v>
      </c>
      <c r="M48" s="63">
        <v>0</v>
      </c>
      <c r="N48" s="63">
        <v>0</v>
      </c>
      <c r="O48" s="63">
        <v>0</v>
      </c>
      <c r="P48" s="63">
        <v>5</v>
      </c>
      <c r="R48" s="63">
        <f t="shared" si="6"/>
        <v>225</v>
      </c>
      <c r="S48" s="63">
        <v>1000</v>
      </c>
      <c r="T48" s="63">
        <f t="shared" si="7"/>
        <v>0</v>
      </c>
      <c r="U48" s="63">
        <v>10</v>
      </c>
      <c r="V48" s="63">
        <f t="shared" si="8"/>
        <v>1875</v>
      </c>
      <c r="W48" s="63"/>
      <c r="X48" s="63">
        <v>3</v>
      </c>
      <c r="Y48" s="63">
        <v>2</v>
      </c>
      <c r="Z48" s="61"/>
      <c r="AA48" s="63">
        <f t="shared" si="9"/>
        <v>216</v>
      </c>
      <c r="AB48" s="63">
        <f t="shared" si="4"/>
        <v>1200</v>
      </c>
      <c r="AD48" s="79"/>
      <c r="AE48" s="79"/>
      <c r="AF48" s="79"/>
      <c r="AG48" s="79"/>
      <c r="AH48" s="79"/>
      <c r="AI48" s="79"/>
      <c r="AJ48" s="79"/>
      <c r="AK48" s="79"/>
      <c r="AL48" s="79"/>
      <c r="AM48" s="79"/>
    </row>
    <row r="49" spans="1:39" ht="15.75" customHeight="1">
      <c r="A49" s="60">
        <v>1</v>
      </c>
      <c r="B49" s="63">
        <v>1053</v>
      </c>
      <c r="C49" s="83" t="s">
        <v>249</v>
      </c>
      <c r="D49" s="63">
        <v>3</v>
      </c>
      <c r="E49" s="63">
        <v>0</v>
      </c>
      <c r="F49" s="63">
        <f t="shared" si="1"/>
        <v>150</v>
      </c>
      <c r="G49" s="63">
        <f t="shared" si="2"/>
        <v>38</v>
      </c>
      <c r="H49" s="63">
        <f t="shared" si="5"/>
        <v>225</v>
      </c>
      <c r="I49" s="63">
        <v>1</v>
      </c>
      <c r="J49" s="63">
        <v>0</v>
      </c>
      <c r="L49" s="63">
        <f t="shared" si="3"/>
        <v>5</v>
      </c>
      <c r="M49" s="63">
        <v>0</v>
      </c>
      <c r="N49" s="63">
        <v>0</v>
      </c>
      <c r="O49" s="63">
        <v>0</v>
      </c>
      <c r="P49" s="63">
        <v>5</v>
      </c>
      <c r="R49" s="63">
        <f t="shared" si="6"/>
        <v>225</v>
      </c>
      <c r="S49" s="63">
        <v>1000</v>
      </c>
      <c r="T49" s="63">
        <f t="shared" si="7"/>
        <v>0</v>
      </c>
      <c r="U49" s="63">
        <v>10</v>
      </c>
      <c r="V49" s="63">
        <f t="shared" si="8"/>
        <v>1875</v>
      </c>
      <c r="W49" s="63"/>
      <c r="X49" s="63">
        <v>3</v>
      </c>
      <c r="Y49" s="63">
        <v>2</v>
      </c>
      <c r="Z49" s="61"/>
      <c r="AA49" s="63">
        <f t="shared" si="9"/>
        <v>216</v>
      </c>
      <c r="AB49" s="63">
        <f t="shared" si="4"/>
        <v>1200</v>
      </c>
      <c r="AD49" s="79"/>
      <c r="AE49" s="79"/>
      <c r="AF49" s="79"/>
      <c r="AG49" s="79"/>
      <c r="AH49" s="79"/>
      <c r="AI49" s="79"/>
      <c r="AJ49" s="79"/>
      <c r="AK49" s="79"/>
      <c r="AL49" s="79"/>
      <c r="AM49" s="79"/>
    </row>
    <row r="50" spans="1:39" ht="15.75" customHeight="1">
      <c r="A50" s="60">
        <v>1</v>
      </c>
      <c r="B50" s="63">
        <v>1054</v>
      </c>
      <c r="C50" s="83" t="s">
        <v>250</v>
      </c>
      <c r="D50" s="63">
        <v>3</v>
      </c>
      <c r="E50" s="63">
        <v>0</v>
      </c>
      <c r="F50" s="63">
        <f t="shared" si="1"/>
        <v>150</v>
      </c>
      <c r="G50" s="63">
        <f t="shared" si="2"/>
        <v>38</v>
      </c>
      <c r="H50" s="63">
        <f t="shared" si="5"/>
        <v>225</v>
      </c>
      <c r="I50" s="63">
        <v>1</v>
      </c>
      <c r="J50" s="63">
        <v>0</v>
      </c>
      <c r="L50" s="63">
        <f t="shared" si="3"/>
        <v>5</v>
      </c>
      <c r="M50" s="63">
        <v>0</v>
      </c>
      <c r="N50" s="63">
        <v>0</v>
      </c>
      <c r="O50" s="63">
        <v>0</v>
      </c>
      <c r="P50" s="63">
        <v>5</v>
      </c>
      <c r="R50" s="63">
        <f t="shared" si="6"/>
        <v>225</v>
      </c>
      <c r="S50" s="63">
        <v>1000</v>
      </c>
      <c r="T50" s="63">
        <f t="shared" si="7"/>
        <v>0</v>
      </c>
      <c r="U50" s="63">
        <v>10</v>
      </c>
      <c r="V50" s="63">
        <f t="shared" si="8"/>
        <v>1875</v>
      </c>
      <c r="W50" s="63"/>
      <c r="X50" s="63">
        <v>3</v>
      </c>
      <c r="Y50" s="63">
        <v>2</v>
      </c>
      <c r="Z50" s="61"/>
      <c r="AA50" s="63">
        <f t="shared" si="9"/>
        <v>216</v>
      </c>
      <c r="AB50" s="63">
        <f t="shared" si="4"/>
        <v>1200</v>
      </c>
      <c r="AD50" s="79"/>
      <c r="AE50" s="79"/>
      <c r="AF50" s="79"/>
      <c r="AG50" s="79"/>
      <c r="AH50" s="79"/>
      <c r="AI50" s="79"/>
      <c r="AJ50" s="79"/>
      <c r="AK50" s="79"/>
      <c r="AL50" s="79"/>
      <c r="AM50" s="79"/>
    </row>
    <row r="51" spans="1:39" ht="15.75" customHeight="1">
      <c r="A51" s="60">
        <v>1</v>
      </c>
      <c r="B51" s="63">
        <v>1055</v>
      </c>
      <c r="C51" s="83" t="s">
        <v>251</v>
      </c>
      <c r="D51" s="63">
        <v>3</v>
      </c>
      <c r="E51" s="63">
        <v>1</v>
      </c>
      <c r="F51" s="63">
        <f t="shared" si="1"/>
        <v>270</v>
      </c>
      <c r="G51" s="63">
        <f t="shared" si="2"/>
        <v>68</v>
      </c>
      <c r="H51" s="63">
        <f t="shared" si="5"/>
        <v>405</v>
      </c>
      <c r="I51" s="63">
        <v>1</v>
      </c>
      <c r="J51" s="63">
        <v>0</v>
      </c>
      <c r="L51" s="63">
        <f t="shared" si="3"/>
        <v>5</v>
      </c>
      <c r="M51" s="63">
        <v>0</v>
      </c>
      <c r="N51" s="63">
        <v>0</v>
      </c>
      <c r="O51" s="63">
        <v>0</v>
      </c>
      <c r="P51" s="63">
        <v>5</v>
      </c>
      <c r="R51" s="63">
        <f t="shared" si="6"/>
        <v>405</v>
      </c>
      <c r="S51" s="63">
        <v>1000</v>
      </c>
      <c r="T51" s="63">
        <f t="shared" si="7"/>
        <v>0</v>
      </c>
      <c r="U51" s="63">
        <v>10</v>
      </c>
      <c r="V51" s="63">
        <f t="shared" si="8"/>
        <v>3375</v>
      </c>
      <c r="W51" s="63"/>
      <c r="X51" s="63">
        <v>3</v>
      </c>
      <c r="Y51" s="63">
        <v>2</v>
      </c>
      <c r="Z51" s="61"/>
      <c r="AA51" s="63">
        <f t="shared" si="9"/>
        <v>216</v>
      </c>
      <c r="AB51" s="63">
        <f t="shared" si="4"/>
        <v>1200</v>
      </c>
      <c r="AD51" s="79"/>
      <c r="AE51" s="79"/>
      <c r="AF51" s="79"/>
      <c r="AG51" s="79"/>
      <c r="AH51" s="79"/>
      <c r="AI51" s="79"/>
      <c r="AJ51" s="79"/>
      <c r="AK51" s="79"/>
      <c r="AL51" s="79"/>
      <c r="AM51" s="79"/>
    </row>
    <row r="52" spans="1:39" ht="15.75" customHeight="1">
      <c r="A52" s="60">
        <v>1</v>
      </c>
      <c r="B52" s="63">
        <v>1056</v>
      </c>
      <c r="C52" s="83" t="s">
        <v>252</v>
      </c>
      <c r="D52" s="63">
        <v>3</v>
      </c>
      <c r="E52" s="63">
        <v>1</v>
      </c>
      <c r="F52" s="63">
        <f t="shared" si="1"/>
        <v>270</v>
      </c>
      <c r="G52" s="63">
        <f t="shared" si="2"/>
        <v>68</v>
      </c>
      <c r="H52" s="63">
        <f t="shared" si="5"/>
        <v>405</v>
      </c>
      <c r="I52" s="63">
        <v>1</v>
      </c>
      <c r="J52" s="63">
        <v>0</v>
      </c>
      <c r="L52" s="63">
        <f t="shared" si="3"/>
        <v>5</v>
      </c>
      <c r="M52" s="63">
        <v>0</v>
      </c>
      <c r="N52" s="63">
        <v>0</v>
      </c>
      <c r="O52" s="63">
        <v>0</v>
      </c>
      <c r="P52" s="63">
        <v>5</v>
      </c>
      <c r="R52" s="63">
        <f t="shared" si="6"/>
        <v>405</v>
      </c>
      <c r="S52" s="63">
        <v>1000</v>
      </c>
      <c r="T52" s="63">
        <f t="shared" si="7"/>
        <v>0</v>
      </c>
      <c r="U52" s="63">
        <v>10</v>
      </c>
      <c r="V52" s="63">
        <f t="shared" si="8"/>
        <v>3375</v>
      </c>
      <c r="W52" s="63"/>
      <c r="X52" s="63">
        <v>3</v>
      </c>
      <c r="Y52" s="63">
        <v>2</v>
      </c>
      <c r="Z52" s="61"/>
      <c r="AA52" s="63">
        <f t="shared" si="9"/>
        <v>216</v>
      </c>
      <c r="AB52" s="63">
        <f t="shared" si="4"/>
        <v>1200</v>
      </c>
      <c r="AD52" s="79"/>
      <c r="AE52" s="79"/>
      <c r="AF52" s="79"/>
      <c r="AG52" s="79"/>
      <c r="AH52" s="79"/>
      <c r="AI52" s="79"/>
      <c r="AJ52" s="79"/>
      <c r="AK52" s="79"/>
      <c r="AL52" s="79"/>
      <c r="AM52" s="79"/>
    </row>
    <row r="53" spans="1:39" ht="15.75" customHeight="1">
      <c r="A53" s="60">
        <v>1</v>
      </c>
      <c r="B53" s="63">
        <v>1057</v>
      </c>
      <c r="C53" s="83" t="s">
        <v>253</v>
      </c>
      <c r="D53" s="63">
        <v>3</v>
      </c>
      <c r="E53" s="63">
        <v>1</v>
      </c>
      <c r="F53" s="63">
        <f t="shared" si="1"/>
        <v>270</v>
      </c>
      <c r="G53" s="63">
        <f t="shared" si="2"/>
        <v>68</v>
      </c>
      <c r="H53" s="63">
        <f t="shared" si="5"/>
        <v>405</v>
      </c>
      <c r="I53" s="63">
        <v>1</v>
      </c>
      <c r="J53" s="63">
        <v>0</v>
      </c>
      <c r="L53" s="63">
        <f t="shared" si="3"/>
        <v>5</v>
      </c>
      <c r="M53" s="63">
        <v>0</v>
      </c>
      <c r="N53" s="63">
        <v>0</v>
      </c>
      <c r="O53" s="63">
        <v>0</v>
      </c>
      <c r="P53" s="63">
        <v>5</v>
      </c>
      <c r="R53" s="63">
        <f t="shared" si="6"/>
        <v>405</v>
      </c>
      <c r="S53" s="63">
        <v>1000</v>
      </c>
      <c r="T53" s="63">
        <f t="shared" si="7"/>
        <v>0</v>
      </c>
      <c r="U53" s="63">
        <v>10</v>
      </c>
      <c r="V53" s="63">
        <f t="shared" si="8"/>
        <v>3375</v>
      </c>
      <c r="W53" s="63"/>
      <c r="X53" s="63">
        <v>3</v>
      </c>
      <c r="Y53" s="63">
        <v>2</v>
      </c>
      <c r="Z53" s="61"/>
      <c r="AA53" s="63">
        <f t="shared" si="9"/>
        <v>216</v>
      </c>
      <c r="AB53" s="63">
        <f t="shared" si="4"/>
        <v>1200</v>
      </c>
      <c r="AD53" s="79"/>
      <c r="AE53" s="79"/>
      <c r="AF53" s="79"/>
      <c r="AG53" s="79"/>
      <c r="AH53" s="79"/>
      <c r="AI53" s="79"/>
      <c r="AJ53" s="79"/>
      <c r="AK53" s="79"/>
      <c r="AL53" s="79"/>
      <c r="AM53" s="79"/>
    </row>
    <row r="54" spans="1:39" ht="15.75" customHeight="1">
      <c r="A54" s="60">
        <v>1</v>
      </c>
      <c r="B54" s="63">
        <v>1058</v>
      </c>
      <c r="C54" s="83" t="s">
        <v>254</v>
      </c>
      <c r="D54" s="63">
        <v>3</v>
      </c>
      <c r="E54" s="63">
        <v>1</v>
      </c>
      <c r="F54" s="63">
        <f t="shared" si="1"/>
        <v>270</v>
      </c>
      <c r="G54" s="63">
        <f t="shared" si="2"/>
        <v>68</v>
      </c>
      <c r="H54" s="63">
        <f t="shared" si="5"/>
        <v>486</v>
      </c>
      <c r="I54" s="63">
        <v>1</v>
      </c>
      <c r="J54" s="63">
        <v>0</v>
      </c>
      <c r="L54" s="63">
        <f t="shared" si="3"/>
        <v>6</v>
      </c>
      <c r="M54" s="63">
        <v>0</v>
      </c>
      <c r="N54" s="63">
        <v>1</v>
      </c>
      <c r="O54" s="63">
        <v>0</v>
      </c>
      <c r="P54" s="63">
        <v>3</v>
      </c>
      <c r="R54" s="63">
        <f t="shared" si="6"/>
        <v>486</v>
      </c>
      <c r="S54" s="63">
        <v>1000</v>
      </c>
      <c r="T54" s="63">
        <f t="shared" si="7"/>
        <v>5</v>
      </c>
      <c r="U54" s="63">
        <v>10</v>
      </c>
      <c r="V54" s="63">
        <f t="shared" si="8"/>
        <v>2025</v>
      </c>
      <c r="W54" s="63"/>
      <c r="X54" s="63">
        <v>3</v>
      </c>
      <c r="Y54" s="63">
        <v>2</v>
      </c>
      <c r="Z54" s="61"/>
      <c r="AA54" s="63">
        <f t="shared" si="9"/>
        <v>216</v>
      </c>
      <c r="AB54" s="63">
        <f t="shared" si="4"/>
        <v>1200</v>
      </c>
      <c r="AD54" s="79"/>
      <c r="AE54" s="79"/>
      <c r="AF54" s="79"/>
      <c r="AG54" s="79"/>
      <c r="AH54" s="79"/>
      <c r="AI54" s="79"/>
      <c r="AJ54" s="79"/>
      <c r="AK54" s="79"/>
      <c r="AL54" s="79"/>
      <c r="AM54" s="79"/>
    </row>
    <row r="55" spans="1:39" ht="15.75" customHeight="1">
      <c r="A55" s="60">
        <v>1</v>
      </c>
      <c r="B55" s="63">
        <v>1059</v>
      </c>
      <c r="C55" s="83" t="s">
        <v>255</v>
      </c>
      <c r="D55" s="63">
        <v>3</v>
      </c>
      <c r="E55" s="63">
        <v>1</v>
      </c>
      <c r="F55" s="63">
        <f t="shared" si="1"/>
        <v>270</v>
      </c>
      <c r="G55" s="63">
        <f t="shared" si="2"/>
        <v>68</v>
      </c>
      <c r="H55" s="63">
        <f t="shared" si="5"/>
        <v>405</v>
      </c>
      <c r="I55" s="63">
        <v>1</v>
      </c>
      <c r="J55" s="63">
        <v>0</v>
      </c>
      <c r="L55" s="63">
        <f t="shared" si="3"/>
        <v>5</v>
      </c>
      <c r="M55" s="63">
        <v>0</v>
      </c>
      <c r="N55" s="63">
        <v>0</v>
      </c>
      <c r="O55" s="63">
        <v>0</v>
      </c>
      <c r="P55" s="63">
        <v>5</v>
      </c>
      <c r="R55" s="63">
        <f t="shared" si="6"/>
        <v>405</v>
      </c>
      <c r="S55" s="63">
        <v>1000</v>
      </c>
      <c r="T55" s="63">
        <f t="shared" si="7"/>
        <v>0</v>
      </c>
      <c r="U55" s="63">
        <v>10</v>
      </c>
      <c r="V55" s="63">
        <f t="shared" si="8"/>
        <v>3375</v>
      </c>
      <c r="W55" s="63"/>
      <c r="X55" s="63">
        <v>3</v>
      </c>
      <c r="Y55" s="63">
        <v>2</v>
      </c>
      <c r="Z55" s="61"/>
      <c r="AA55" s="63">
        <f t="shared" si="9"/>
        <v>216</v>
      </c>
      <c r="AB55" s="63">
        <f t="shared" si="4"/>
        <v>1200</v>
      </c>
      <c r="AD55" s="79"/>
      <c r="AE55" s="79"/>
      <c r="AF55" s="79"/>
      <c r="AG55" s="79"/>
      <c r="AH55" s="79"/>
      <c r="AI55" s="79"/>
      <c r="AJ55" s="79"/>
      <c r="AK55" s="79"/>
      <c r="AL55" s="79"/>
      <c r="AM55" s="79"/>
    </row>
    <row r="56" spans="1:39" ht="15.75" customHeight="1">
      <c r="A56" s="60">
        <v>1</v>
      </c>
      <c r="B56" s="63">
        <v>1060</v>
      </c>
      <c r="C56" s="83" t="s">
        <v>256</v>
      </c>
      <c r="D56" s="63">
        <v>4</v>
      </c>
      <c r="E56" s="63">
        <v>0</v>
      </c>
      <c r="F56" s="63">
        <f t="shared" si="1"/>
        <v>200</v>
      </c>
      <c r="G56" s="63">
        <f t="shared" si="2"/>
        <v>50</v>
      </c>
      <c r="H56" s="63">
        <f t="shared" si="5"/>
        <v>300</v>
      </c>
      <c r="I56" s="63">
        <v>1</v>
      </c>
      <c r="J56" s="63">
        <v>0</v>
      </c>
      <c r="L56" s="63">
        <f t="shared" si="3"/>
        <v>5</v>
      </c>
      <c r="M56" s="63">
        <v>0</v>
      </c>
      <c r="N56" s="63">
        <v>0</v>
      </c>
      <c r="O56" s="63">
        <v>0</v>
      </c>
      <c r="P56" s="63">
        <v>5</v>
      </c>
      <c r="R56" s="63">
        <f t="shared" si="6"/>
        <v>300</v>
      </c>
      <c r="S56" s="63">
        <v>1000</v>
      </c>
      <c r="T56" s="63">
        <f t="shared" si="7"/>
        <v>0</v>
      </c>
      <c r="U56" s="63">
        <v>10</v>
      </c>
      <c r="V56" s="63">
        <f t="shared" si="8"/>
        <v>2500</v>
      </c>
      <c r="W56" s="63"/>
      <c r="X56" s="63">
        <v>3</v>
      </c>
      <c r="Y56" s="63">
        <v>2</v>
      </c>
      <c r="Z56" s="61"/>
      <c r="AA56" s="63">
        <f t="shared" si="9"/>
        <v>234</v>
      </c>
      <c r="AB56" s="63">
        <f t="shared" si="4"/>
        <v>1300</v>
      </c>
      <c r="AD56" s="79"/>
      <c r="AE56" s="79"/>
      <c r="AF56" s="79"/>
      <c r="AG56" s="79"/>
      <c r="AH56" s="79"/>
      <c r="AI56" s="79"/>
      <c r="AJ56" s="79"/>
      <c r="AK56" s="79"/>
      <c r="AL56" s="79"/>
      <c r="AM56" s="79"/>
    </row>
    <row r="57" spans="1:39" ht="15.75" customHeight="1">
      <c r="A57" s="60">
        <v>1</v>
      </c>
      <c r="B57" s="63">
        <v>1061</v>
      </c>
      <c r="C57" s="83" t="s">
        <v>257</v>
      </c>
      <c r="D57" s="63">
        <v>4</v>
      </c>
      <c r="E57" s="63">
        <v>0</v>
      </c>
      <c r="F57" s="63">
        <f t="shared" si="1"/>
        <v>200</v>
      </c>
      <c r="G57" s="63">
        <f t="shared" si="2"/>
        <v>50</v>
      </c>
      <c r="H57" s="63">
        <f t="shared" si="5"/>
        <v>300</v>
      </c>
      <c r="I57" s="63">
        <v>1</v>
      </c>
      <c r="J57" s="63">
        <v>0</v>
      </c>
      <c r="L57" s="63">
        <f t="shared" si="3"/>
        <v>5</v>
      </c>
      <c r="M57" s="63">
        <v>0</v>
      </c>
      <c r="N57" s="63">
        <v>0</v>
      </c>
      <c r="O57" s="63">
        <v>0</v>
      </c>
      <c r="P57" s="63">
        <v>5</v>
      </c>
      <c r="R57" s="63">
        <f t="shared" si="6"/>
        <v>300</v>
      </c>
      <c r="S57" s="63">
        <v>1000</v>
      </c>
      <c r="T57" s="63">
        <f t="shared" si="7"/>
        <v>0</v>
      </c>
      <c r="U57" s="63">
        <v>10</v>
      </c>
      <c r="V57" s="63">
        <f t="shared" si="8"/>
        <v>2500</v>
      </c>
      <c r="W57" s="63"/>
      <c r="X57" s="63">
        <v>3</v>
      </c>
      <c r="Y57" s="63">
        <v>2</v>
      </c>
      <c r="Z57" s="61"/>
      <c r="AA57" s="63">
        <f t="shared" si="9"/>
        <v>234</v>
      </c>
      <c r="AB57" s="63">
        <f t="shared" si="4"/>
        <v>1300</v>
      </c>
      <c r="AD57" s="79"/>
      <c r="AE57" s="79"/>
      <c r="AF57" s="79"/>
      <c r="AG57" s="79"/>
      <c r="AH57" s="79"/>
      <c r="AI57" s="79"/>
      <c r="AJ57" s="79"/>
      <c r="AK57" s="79"/>
      <c r="AL57" s="79"/>
      <c r="AM57" s="79"/>
    </row>
    <row r="58" spans="1:39" ht="15.75" customHeight="1">
      <c r="A58" s="60">
        <v>1</v>
      </c>
      <c r="B58" s="63">
        <v>1062</v>
      </c>
      <c r="C58" s="83" t="s">
        <v>258</v>
      </c>
      <c r="D58" s="63">
        <v>4</v>
      </c>
      <c r="E58" s="63">
        <v>0</v>
      </c>
      <c r="F58" s="63">
        <f t="shared" si="1"/>
        <v>200</v>
      </c>
      <c r="G58" s="63">
        <f t="shared" si="2"/>
        <v>50</v>
      </c>
      <c r="H58" s="63">
        <f t="shared" si="5"/>
        <v>200</v>
      </c>
      <c r="I58" s="63">
        <v>1</v>
      </c>
      <c r="J58" s="63">
        <v>1</v>
      </c>
      <c r="L58" s="63">
        <f t="shared" si="3"/>
        <v>5</v>
      </c>
      <c r="M58" s="63">
        <v>0</v>
      </c>
      <c r="N58" s="63">
        <v>0</v>
      </c>
      <c r="O58" s="63">
        <v>0</v>
      </c>
      <c r="P58" s="63">
        <v>5</v>
      </c>
      <c r="R58" s="63">
        <f t="shared" si="6"/>
        <v>200</v>
      </c>
      <c r="S58" s="63">
        <v>1000</v>
      </c>
      <c r="T58" s="63">
        <f t="shared" si="7"/>
        <v>0</v>
      </c>
      <c r="U58" s="63">
        <v>10</v>
      </c>
      <c r="V58" s="63">
        <f t="shared" si="8"/>
        <v>2000</v>
      </c>
      <c r="W58" s="63"/>
      <c r="X58" s="63">
        <v>3</v>
      </c>
      <c r="Y58" s="63">
        <v>2</v>
      </c>
      <c r="Z58" s="61"/>
      <c r="AA58" s="63">
        <f t="shared" si="9"/>
        <v>156</v>
      </c>
      <c r="AB58" s="63">
        <f t="shared" si="4"/>
        <v>1040</v>
      </c>
      <c r="AD58" s="79"/>
      <c r="AE58" s="79"/>
      <c r="AF58" s="79"/>
      <c r="AG58" s="79"/>
      <c r="AH58" s="79"/>
      <c r="AI58" s="79"/>
      <c r="AJ58" s="79"/>
      <c r="AK58" s="79"/>
      <c r="AL58" s="79"/>
      <c r="AM58" s="79"/>
    </row>
    <row r="59" spans="1:39" ht="15.75" customHeight="1">
      <c r="A59" s="60">
        <v>1</v>
      </c>
      <c r="B59" s="63">
        <v>1063</v>
      </c>
      <c r="C59" s="83" t="s">
        <v>259</v>
      </c>
      <c r="D59" s="63">
        <v>4</v>
      </c>
      <c r="E59" s="63">
        <v>0</v>
      </c>
      <c r="F59" s="63">
        <f t="shared" si="1"/>
        <v>200</v>
      </c>
      <c r="G59" s="63">
        <f t="shared" si="2"/>
        <v>50</v>
      </c>
      <c r="H59" s="63">
        <f t="shared" si="5"/>
        <v>200</v>
      </c>
      <c r="I59" s="63">
        <v>1</v>
      </c>
      <c r="J59" s="63">
        <v>1</v>
      </c>
      <c r="L59" s="63">
        <f t="shared" si="3"/>
        <v>5</v>
      </c>
      <c r="M59" s="63">
        <v>0</v>
      </c>
      <c r="N59" s="63">
        <v>0</v>
      </c>
      <c r="O59" s="63">
        <v>0</v>
      </c>
      <c r="P59" s="63">
        <v>5</v>
      </c>
      <c r="R59" s="63">
        <f t="shared" si="6"/>
        <v>200</v>
      </c>
      <c r="S59" s="63">
        <v>1000</v>
      </c>
      <c r="T59" s="63">
        <f t="shared" si="7"/>
        <v>0</v>
      </c>
      <c r="U59" s="63">
        <v>10</v>
      </c>
      <c r="V59" s="63">
        <f t="shared" si="8"/>
        <v>2000</v>
      </c>
      <c r="W59" s="63"/>
      <c r="X59" s="63">
        <v>3</v>
      </c>
      <c r="Y59" s="63">
        <v>2</v>
      </c>
      <c r="Z59" s="61"/>
      <c r="AA59" s="63">
        <f t="shared" si="9"/>
        <v>156</v>
      </c>
      <c r="AB59" s="63">
        <f t="shared" si="4"/>
        <v>1040</v>
      </c>
      <c r="AD59" s="79"/>
      <c r="AE59" s="79"/>
      <c r="AF59" s="79"/>
      <c r="AG59" s="79"/>
      <c r="AH59" s="79"/>
      <c r="AI59" s="79"/>
      <c r="AJ59" s="79"/>
      <c r="AK59" s="79"/>
      <c r="AL59" s="79"/>
      <c r="AM59" s="79"/>
    </row>
    <row r="60" spans="1:39" ht="15.75" customHeight="1">
      <c r="A60" s="60">
        <v>1</v>
      </c>
      <c r="B60" s="63">
        <v>1064</v>
      </c>
      <c r="C60" s="83" t="s">
        <v>260</v>
      </c>
      <c r="D60" s="63">
        <v>4</v>
      </c>
      <c r="E60" s="63">
        <v>1</v>
      </c>
      <c r="F60" s="63">
        <f t="shared" si="1"/>
        <v>330</v>
      </c>
      <c r="G60" s="63">
        <f t="shared" si="2"/>
        <v>83</v>
      </c>
      <c r="H60" s="63">
        <f t="shared" si="5"/>
        <v>330</v>
      </c>
      <c r="I60" s="63">
        <v>1</v>
      </c>
      <c r="J60" s="63">
        <v>1</v>
      </c>
      <c r="L60" s="63">
        <f t="shared" si="3"/>
        <v>5</v>
      </c>
      <c r="M60" s="63">
        <v>0</v>
      </c>
      <c r="N60" s="63">
        <v>0</v>
      </c>
      <c r="O60" s="63">
        <v>0</v>
      </c>
      <c r="P60" s="63">
        <v>5</v>
      </c>
      <c r="R60" s="63">
        <f t="shared" si="6"/>
        <v>330</v>
      </c>
      <c r="S60" s="63">
        <v>1000</v>
      </c>
      <c r="T60" s="63">
        <f t="shared" si="7"/>
        <v>0</v>
      </c>
      <c r="U60" s="63">
        <v>10</v>
      </c>
      <c r="V60" s="63">
        <f t="shared" si="8"/>
        <v>3300</v>
      </c>
      <c r="W60" s="63"/>
      <c r="X60" s="63">
        <v>3</v>
      </c>
      <c r="Y60" s="63">
        <v>2</v>
      </c>
      <c r="Z60" s="61"/>
      <c r="AA60" s="63">
        <f t="shared" si="9"/>
        <v>156</v>
      </c>
      <c r="AB60" s="63">
        <f t="shared" si="4"/>
        <v>1040</v>
      </c>
      <c r="AD60" s="79"/>
      <c r="AE60" s="79"/>
      <c r="AF60" s="79"/>
      <c r="AG60" s="79"/>
      <c r="AH60" s="79"/>
      <c r="AI60" s="79"/>
      <c r="AJ60" s="79"/>
      <c r="AK60" s="79"/>
      <c r="AL60" s="79"/>
      <c r="AM60" s="79"/>
    </row>
    <row r="61" spans="1:39" ht="15.75" customHeight="1">
      <c r="A61" s="60">
        <v>1</v>
      </c>
      <c r="B61" s="63">
        <v>1065</v>
      </c>
      <c r="C61" s="83" t="s">
        <v>261</v>
      </c>
      <c r="D61" s="63">
        <v>4</v>
      </c>
      <c r="E61" s="63">
        <v>1</v>
      </c>
      <c r="F61" s="63">
        <f t="shared" si="1"/>
        <v>330</v>
      </c>
      <c r="G61" s="63">
        <f t="shared" si="2"/>
        <v>83</v>
      </c>
      <c r="H61" s="63">
        <f t="shared" si="5"/>
        <v>297</v>
      </c>
      <c r="I61" s="63">
        <v>1</v>
      </c>
      <c r="J61" s="63">
        <v>0</v>
      </c>
      <c r="L61" s="63">
        <f t="shared" si="3"/>
        <v>3</v>
      </c>
      <c r="M61" s="63">
        <v>0</v>
      </c>
      <c r="N61" s="63">
        <v>2</v>
      </c>
      <c r="O61" s="63">
        <v>0</v>
      </c>
      <c r="P61" s="63">
        <v>5</v>
      </c>
      <c r="R61" s="63">
        <f t="shared" si="6"/>
        <v>297</v>
      </c>
      <c r="S61" s="63">
        <v>1000</v>
      </c>
      <c r="T61" s="63">
        <f t="shared" si="7"/>
        <v>10</v>
      </c>
      <c r="U61" s="63">
        <v>10</v>
      </c>
      <c r="V61" s="63">
        <f t="shared" si="8"/>
        <v>4125</v>
      </c>
      <c r="W61" s="63"/>
      <c r="X61" s="63">
        <v>3</v>
      </c>
      <c r="Y61" s="63">
        <v>2</v>
      </c>
      <c r="Z61" s="61"/>
      <c r="AA61" s="63">
        <f t="shared" si="9"/>
        <v>234</v>
      </c>
      <c r="AB61" s="63">
        <f t="shared" si="4"/>
        <v>1300</v>
      </c>
      <c r="AD61" s="79"/>
      <c r="AE61" s="79"/>
      <c r="AF61" s="79"/>
      <c r="AG61" s="79"/>
      <c r="AH61" s="79"/>
      <c r="AI61" s="79"/>
      <c r="AJ61" s="79"/>
      <c r="AK61" s="79"/>
      <c r="AL61" s="79"/>
      <c r="AM61" s="79"/>
    </row>
    <row r="62" spans="1:39" ht="15.75" customHeight="1">
      <c r="A62" s="60">
        <v>1</v>
      </c>
      <c r="B62" s="66">
        <v>1066</v>
      </c>
      <c r="C62" s="84" t="s">
        <v>262</v>
      </c>
      <c r="D62" s="66">
        <v>4</v>
      </c>
      <c r="E62" s="66">
        <v>1</v>
      </c>
      <c r="F62" s="66">
        <f t="shared" si="1"/>
        <v>330</v>
      </c>
      <c r="G62" s="66">
        <f t="shared" si="2"/>
        <v>83</v>
      </c>
      <c r="H62" s="63">
        <f t="shared" si="5"/>
        <v>297</v>
      </c>
      <c r="I62" s="66">
        <v>1</v>
      </c>
      <c r="J62" s="66">
        <v>0</v>
      </c>
      <c r="K62" s="65"/>
      <c r="L62" s="63">
        <f t="shared" si="3"/>
        <v>3</v>
      </c>
      <c r="M62" s="63">
        <v>0</v>
      </c>
      <c r="N62" s="63">
        <v>2</v>
      </c>
      <c r="O62" s="63">
        <v>0</v>
      </c>
      <c r="P62" s="63">
        <v>5</v>
      </c>
      <c r="Q62" s="65"/>
      <c r="R62" s="63">
        <f t="shared" si="6"/>
        <v>297</v>
      </c>
      <c r="S62" s="63">
        <v>1000</v>
      </c>
      <c r="T62" s="63">
        <f t="shared" si="7"/>
        <v>10</v>
      </c>
      <c r="U62" s="63">
        <v>10</v>
      </c>
      <c r="V62" s="63">
        <f t="shared" si="8"/>
        <v>4125</v>
      </c>
      <c r="W62" s="63"/>
      <c r="X62" s="66">
        <v>3</v>
      </c>
      <c r="Y62" s="66">
        <v>2</v>
      </c>
      <c r="Z62" s="67"/>
      <c r="AA62" s="63">
        <f t="shared" si="9"/>
        <v>234</v>
      </c>
      <c r="AB62" s="66">
        <f t="shared" si="4"/>
        <v>1300</v>
      </c>
      <c r="AC62" s="65"/>
      <c r="AD62" s="79"/>
      <c r="AE62" s="79"/>
      <c r="AF62" s="79"/>
      <c r="AG62" s="79"/>
      <c r="AH62" s="79"/>
      <c r="AI62" s="79"/>
      <c r="AJ62" s="79"/>
      <c r="AK62" s="79"/>
      <c r="AL62" s="79"/>
      <c r="AM62" s="79"/>
    </row>
    <row r="63" spans="1:39" ht="15.75" customHeight="1">
      <c r="A63" s="60">
        <v>1</v>
      </c>
      <c r="B63" s="64">
        <v>2001</v>
      </c>
      <c r="C63" s="77" t="s">
        <v>368</v>
      </c>
      <c r="D63" s="64">
        <v>1</v>
      </c>
      <c r="E63" s="64">
        <v>0</v>
      </c>
      <c r="F63" s="64">
        <f>(INDEX($F$20:$F$23,MATCH(D63,$B$20:$B$23,0))+INDEX($D$20:$D$23,MATCH(D63,$B$20:$B$23,0))*E63)</f>
        <v>200</v>
      </c>
      <c r="G63" s="64">
        <f t="shared" ref="G63:G80" si="10">ROUNDUP(F63*$C$25,0)</f>
        <v>50</v>
      </c>
      <c r="H63" s="63">
        <f t="shared" si="5"/>
        <v>84</v>
      </c>
      <c r="I63" s="64">
        <v>5</v>
      </c>
      <c r="J63" s="64">
        <v>0</v>
      </c>
      <c r="L63" s="63">
        <f t="shared" ref="L63:L80" si="11">10-SUM(M63:P63)</f>
        <v>7</v>
      </c>
      <c r="M63" s="63">
        <v>0</v>
      </c>
      <c r="N63" s="63">
        <v>0</v>
      </c>
      <c r="O63" s="63">
        <v>0</v>
      </c>
      <c r="P63" s="63">
        <v>3</v>
      </c>
      <c r="R63" s="63">
        <f t="shared" si="6"/>
        <v>84</v>
      </c>
      <c r="S63" s="63">
        <v>1000</v>
      </c>
      <c r="T63" s="63">
        <f t="shared" si="7"/>
        <v>0</v>
      </c>
      <c r="U63" s="63">
        <v>10</v>
      </c>
      <c r="V63" s="63">
        <f t="shared" si="8"/>
        <v>300</v>
      </c>
      <c r="W63" s="63"/>
      <c r="X63" s="64">
        <v>3</v>
      </c>
      <c r="Y63" s="64">
        <v>2</v>
      </c>
      <c r="Z63" s="61"/>
      <c r="AA63" s="63">
        <f>INDEX($D$20:$D$23,MATCH($D63,$B$20:$B$23,0))*(X63/SUM($X63:$Y63))/I63*
IF($J63=0,INDEX($C$4:$C$13,MATCH(AA$30,$B$4:$B$13,0)),INDEX($D$4:$D$13,MATCH(AA$30,$B$4:$B$13,0)))</f>
        <v>36</v>
      </c>
      <c r="AB63" s="64">
        <f t="shared" ref="AB63:AB80" si="12">INDEX($D$20:$D$23,MATCH($D63,$B$20:$B$23,0))*(Y63/SUM($X63:$Y63))*
IF($J63=0,INDEX($C$4:$C$13,MATCH(AB$30,$B$4:$B$13,0)),INDEX($D$4:$D$13,MATCH(AB$30,$B$4:$B$13,0)))</f>
        <v>1000</v>
      </c>
      <c r="AD63" s="79"/>
      <c r="AE63" s="79"/>
      <c r="AF63" s="79"/>
      <c r="AG63" s="79"/>
      <c r="AH63" s="79"/>
      <c r="AI63" s="79"/>
      <c r="AJ63" s="79"/>
      <c r="AK63" s="79"/>
      <c r="AL63" s="79"/>
      <c r="AM63" s="79"/>
    </row>
    <row r="64" spans="1:39" ht="15.75" customHeight="1">
      <c r="A64" s="60">
        <v>1</v>
      </c>
      <c r="B64" s="63">
        <v>2002</v>
      </c>
      <c r="C64" s="62" t="s">
        <v>367</v>
      </c>
      <c r="D64" s="63">
        <v>1</v>
      </c>
      <c r="E64" s="63">
        <v>0</v>
      </c>
      <c r="F64" s="64">
        <f t="shared" ref="F64:F80" si="13">(INDEX($F$20:$F$23,MATCH(D64,$B$20:$B$23,0))+INDEX($D$20:$D$23,MATCH(D64,$B$20:$B$23,0))*E64)</f>
        <v>200</v>
      </c>
      <c r="G64" s="63">
        <f t="shared" si="10"/>
        <v>50</v>
      </c>
      <c r="H64" s="63">
        <f t="shared" si="5"/>
        <v>50</v>
      </c>
      <c r="I64" s="63">
        <v>4</v>
      </c>
      <c r="J64" s="63">
        <v>1</v>
      </c>
      <c r="L64" s="63">
        <f t="shared" si="11"/>
        <v>5</v>
      </c>
      <c r="M64" s="63">
        <v>0</v>
      </c>
      <c r="N64" s="63">
        <v>0</v>
      </c>
      <c r="O64" s="63">
        <v>0</v>
      </c>
      <c r="P64" s="63">
        <v>5</v>
      </c>
      <c r="R64" s="63">
        <f t="shared" si="6"/>
        <v>50</v>
      </c>
      <c r="S64" s="63">
        <v>1000</v>
      </c>
      <c r="T64" s="63">
        <f t="shared" si="7"/>
        <v>0</v>
      </c>
      <c r="U64" s="63">
        <v>10</v>
      </c>
      <c r="V64" s="63">
        <f t="shared" si="8"/>
        <v>500</v>
      </c>
      <c r="W64" s="63"/>
      <c r="X64" s="63">
        <v>3</v>
      </c>
      <c r="Y64" s="63">
        <v>2</v>
      </c>
      <c r="Z64" s="61"/>
      <c r="AA64" s="63">
        <f t="shared" si="9"/>
        <v>30</v>
      </c>
      <c r="AB64" s="63">
        <f t="shared" si="12"/>
        <v>800</v>
      </c>
      <c r="AD64" s="79"/>
      <c r="AE64" s="79"/>
      <c r="AF64" s="79"/>
      <c r="AG64" s="79"/>
      <c r="AH64" s="79"/>
      <c r="AI64" s="79"/>
      <c r="AJ64" s="79"/>
      <c r="AK64" s="79"/>
      <c r="AL64" s="79"/>
      <c r="AM64" s="79"/>
    </row>
    <row r="65" spans="1:39" ht="15.75" customHeight="1">
      <c r="A65" s="60">
        <v>1</v>
      </c>
      <c r="B65" s="63">
        <v>2003</v>
      </c>
      <c r="C65" s="62" t="s">
        <v>366</v>
      </c>
      <c r="D65" s="63">
        <v>1</v>
      </c>
      <c r="E65" s="63">
        <v>0</v>
      </c>
      <c r="F65" s="64">
        <f t="shared" si="13"/>
        <v>200</v>
      </c>
      <c r="G65" s="63">
        <f t="shared" si="10"/>
        <v>50</v>
      </c>
      <c r="H65" s="63">
        <f t="shared" si="5"/>
        <v>48</v>
      </c>
      <c r="I65" s="63">
        <v>5</v>
      </c>
      <c r="J65" s="63">
        <v>0</v>
      </c>
      <c r="L65" s="63">
        <f t="shared" si="11"/>
        <v>4</v>
      </c>
      <c r="M65" s="63">
        <v>0</v>
      </c>
      <c r="N65" s="63">
        <v>0</v>
      </c>
      <c r="O65" s="63">
        <v>0</v>
      </c>
      <c r="P65" s="63">
        <v>6</v>
      </c>
      <c r="R65" s="63">
        <f t="shared" si="6"/>
        <v>48</v>
      </c>
      <c r="S65" s="63">
        <v>1000</v>
      </c>
      <c r="T65" s="63">
        <f t="shared" si="7"/>
        <v>0</v>
      </c>
      <c r="U65" s="63">
        <v>10</v>
      </c>
      <c r="V65" s="63">
        <f t="shared" si="8"/>
        <v>600</v>
      </c>
      <c r="W65" s="63"/>
      <c r="X65" s="63">
        <v>3</v>
      </c>
      <c r="Y65" s="63">
        <v>2</v>
      </c>
      <c r="Z65" s="61"/>
      <c r="AA65" s="63">
        <f t="shared" si="9"/>
        <v>36</v>
      </c>
      <c r="AB65" s="63">
        <f t="shared" si="12"/>
        <v>1000</v>
      </c>
      <c r="AD65" s="79"/>
      <c r="AE65" s="79"/>
      <c r="AF65" s="79"/>
      <c r="AG65" s="79"/>
      <c r="AH65" s="79"/>
      <c r="AI65" s="79"/>
      <c r="AJ65" s="79"/>
      <c r="AK65" s="79"/>
      <c r="AL65" s="79"/>
      <c r="AM65" s="79"/>
    </row>
    <row r="66" spans="1:39" ht="15.75" customHeight="1">
      <c r="A66" s="60">
        <v>1</v>
      </c>
      <c r="B66" s="63">
        <v>2004</v>
      </c>
      <c r="C66" s="78" t="s">
        <v>365</v>
      </c>
      <c r="D66" s="63">
        <v>1</v>
      </c>
      <c r="E66" s="63">
        <v>0</v>
      </c>
      <c r="F66" s="64">
        <f t="shared" si="13"/>
        <v>200</v>
      </c>
      <c r="G66" s="63">
        <f t="shared" si="10"/>
        <v>50</v>
      </c>
      <c r="H66" s="63">
        <f t="shared" si="5"/>
        <v>50</v>
      </c>
      <c r="I66" s="63">
        <v>4</v>
      </c>
      <c r="J66" s="63">
        <v>1</v>
      </c>
      <c r="L66" s="63">
        <f t="shared" si="11"/>
        <v>5</v>
      </c>
      <c r="M66" s="63">
        <v>0</v>
      </c>
      <c r="N66" s="63">
        <v>0</v>
      </c>
      <c r="O66" s="63">
        <v>0</v>
      </c>
      <c r="P66" s="63">
        <v>5</v>
      </c>
      <c r="R66" s="63">
        <f t="shared" si="6"/>
        <v>50</v>
      </c>
      <c r="S66" s="63">
        <v>1000</v>
      </c>
      <c r="T66" s="63">
        <f t="shared" si="7"/>
        <v>0</v>
      </c>
      <c r="U66" s="63">
        <v>10</v>
      </c>
      <c r="V66" s="63">
        <f t="shared" si="8"/>
        <v>500</v>
      </c>
      <c r="W66" s="63"/>
      <c r="X66" s="63">
        <v>3</v>
      </c>
      <c r="Y66" s="63">
        <v>2</v>
      </c>
      <c r="Z66" s="61"/>
      <c r="AA66" s="63">
        <f t="shared" si="9"/>
        <v>30</v>
      </c>
      <c r="AB66" s="63">
        <f t="shared" si="12"/>
        <v>800</v>
      </c>
      <c r="AD66" s="79"/>
      <c r="AE66" s="79"/>
      <c r="AF66" s="79"/>
      <c r="AG66" s="79"/>
      <c r="AH66" s="79"/>
      <c r="AI66" s="79"/>
      <c r="AJ66" s="79"/>
      <c r="AK66" s="79"/>
      <c r="AL66" s="79"/>
      <c r="AM66" s="79"/>
    </row>
    <row r="67" spans="1:39" ht="15.75" customHeight="1">
      <c r="A67" s="60">
        <v>1</v>
      </c>
      <c r="B67" s="63">
        <v>2005</v>
      </c>
      <c r="C67" s="78" t="s">
        <v>364</v>
      </c>
      <c r="D67" s="63">
        <v>1</v>
      </c>
      <c r="E67" s="63">
        <v>0</v>
      </c>
      <c r="F67" s="64">
        <f t="shared" si="13"/>
        <v>200</v>
      </c>
      <c r="G67" s="63">
        <f t="shared" si="10"/>
        <v>50</v>
      </c>
      <c r="H67" s="63">
        <f t="shared" si="5"/>
        <v>120</v>
      </c>
      <c r="I67" s="63">
        <v>3</v>
      </c>
      <c r="J67" s="63">
        <v>0</v>
      </c>
      <c r="L67" s="63">
        <f t="shared" si="11"/>
        <v>6</v>
      </c>
      <c r="M67" s="63">
        <v>0</v>
      </c>
      <c r="N67" s="63">
        <v>0</v>
      </c>
      <c r="O67" s="63">
        <v>0</v>
      </c>
      <c r="P67" s="63">
        <v>4</v>
      </c>
      <c r="R67" s="63">
        <f t="shared" si="6"/>
        <v>120</v>
      </c>
      <c r="S67" s="63">
        <v>1000</v>
      </c>
      <c r="T67" s="63">
        <f t="shared" si="7"/>
        <v>0</v>
      </c>
      <c r="U67" s="63">
        <v>10</v>
      </c>
      <c r="V67" s="63">
        <f t="shared" si="8"/>
        <v>666</v>
      </c>
      <c r="W67" s="63"/>
      <c r="X67" s="63">
        <v>3</v>
      </c>
      <c r="Y67" s="63">
        <v>2</v>
      </c>
      <c r="Z67" s="61"/>
      <c r="AA67" s="63">
        <f t="shared" si="9"/>
        <v>60</v>
      </c>
      <c r="AB67" s="63">
        <f t="shared" si="12"/>
        <v>1000</v>
      </c>
      <c r="AD67" s="79"/>
      <c r="AE67" s="79"/>
      <c r="AF67" s="79"/>
      <c r="AG67" s="79"/>
      <c r="AH67" s="79"/>
      <c r="AI67" s="79"/>
      <c r="AJ67" s="79"/>
      <c r="AK67" s="79"/>
      <c r="AL67" s="79"/>
      <c r="AM67" s="79"/>
    </row>
    <row r="68" spans="1:39" ht="15.75" customHeight="1">
      <c r="A68" s="60">
        <v>1</v>
      </c>
      <c r="B68" s="63">
        <v>2006</v>
      </c>
      <c r="C68" s="62" t="s">
        <v>363</v>
      </c>
      <c r="D68" s="63">
        <v>1</v>
      </c>
      <c r="E68" s="63">
        <v>0</v>
      </c>
      <c r="F68" s="64">
        <f t="shared" si="13"/>
        <v>200</v>
      </c>
      <c r="G68" s="63">
        <f t="shared" si="10"/>
        <v>50</v>
      </c>
      <c r="H68" s="63">
        <f t="shared" si="5"/>
        <v>108</v>
      </c>
      <c r="I68" s="63">
        <v>5</v>
      </c>
      <c r="J68" s="63">
        <v>0</v>
      </c>
      <c r="L68" s="63">
        <f t="shared" si="11"/>
        <v>9</v>
      </c>
      <c r="M68" s="63">
        <v>0</v>
      </c>
      <c r="N68" s="63">
        <v>0</v>
      </c>
      <c r="O68" s="63">
        <v>0</v>
      </c>
      <c r="P68" s="63">
        <v>1</v>
      </c>
      <c r="R68" s="63">
        <f t="shared" si="6"/>
        <v>108</v>
      </c>
      <c r="S68" s="63">
        <v>1000</v>
      </c>
      <c r="T68" s="63">
        <f t="shared" si="7"/>
        <v>0</v>
      </c>
      <c r="U68" s="63">
        <v>10</v>
      </c>
      <c r="V68" s="63">
        <f t="shared" si="8"/>
        <v>100</v>
      </c>
      <c r="W68" s="63"/>
      <c r="X68" s="63">
        <v>3</v>
      </c>
      <c r="Y68" s="63">
        <v>2</v>
      </c>
      <c r="Z68" s="61"/>
      <c r="AA68" s="63">
        <f t="shared" si="9"/>
        <v>36</v>
      </c>
      <c r="AB68" s="63">
        <f t="shared" si="12"/>
        <v>1000</v>
      </c>
      <c r="AD68" s="79"/>
      <c r="AE68" s="79"/>
      <c r="AF68" s="79"/>
      <c r="AG68" s="79"/>
      <c r="AH68" s="79"/>
      <c r="AI68" s="79"/>
      <c r="AJ68" s="79"/>
      <c r="AK68" s="79"/>
      <c r="AL68" s="79"/>
      <c r="AM68" s="79"/>
    </row>
    <row r="69" spans="1:39" ht="15.75" customHeight="1">
      <c r="A69" s="60">
        <v>1</v>
      </c>
      <c r="B69" s="63">
        <v>2007</v>
      </c>
      <c r="C69" s="62" t="s">
        <v>362</v>
      </c>
      <c r="D69" s="63">
        <v>1</v>
      </c>
      <c r="E69" s="63">
        <v>0</v>
      </c>
      <c r="F69" s="64">
        <f t="shared" si="13"/>
        <v>200</v>
      </c>
      <c r="G69" s="63">
        <f t="shared" si="10"/>
        <v>50</v>
      </c>
      <c r="H69" s="63">
        <f t="shared" si="5"/>
        <v>20</v>
      </c>
      <c r="I69" s="63">
        <v>3</v>
      </c>
      <c r="J69" s="63">
        <v>0</v>
      </c>
      <c r="L69" s="63">
        <f t="shared" si="11"/>
        <v>1</v>
      </c>
      <c r="M69" s="63">
        <v>0</v>
      </c>
      <c r="N69" s="63">
        <v>0</v>
      </c>
      <c r="O69" s="63">
        <v>0</v>
      </c>
      <c r="P69" s="63">
        <v>9</v>
      </c>
      <c r="R69" s="63">
        <f t="shared" si="6"/>
        <v>20</v>
      </c>
      <c r="S69" s="63">
        <v>1000</v>
      </c>
      <c r="T69" s="63">
        <f t="shared" si="7"/>
        <v>0</v>
      </c>
      <c r="U69" s="63">
        <v>10</v>
      </c>
      <c r="V69" s="63">
        <f t="shared" si="8"/>
        <v>1500</v>
      </c>
      <c r="W69" s="63"/>
      <c r="X69" s="63">
        <v>3</v>
      </c>
      <c r="Y69" s="63">
        <v>2</v>
      </c>
      <c r="Z69" s="61"/>
      <c r="AA69" s="63">
        <f t="shared" si="9"/>
        <v>60</v>
      </c>
      <c r="AB69" s="63">
        <f t="shared" si="12"/>
        <v>1000</v>
      </c>
      <c r="AD69" s="79"/>
      <c r="AE69" s="79"/>
      <c r="AF69" s="79"/>
      <c r="AG69" s="79"/>
      <c r="AH69" s="79"/>
      <c r="AI69" s="79"/>
      <c r="AJ69" s="79"/>
      <c r="AK69" s="79"/>
      <c r="AL69" s="79"/>
      <c r="AM69" s="79"/>
    </row>
    <row r="70" spans="1:39" ht="15.75" customHeight="1">
      <c r="A70" s="60">
        <v>1</v>
      </c>
      <c r="B70" s="63">
        <v>2008</v>
      </c>
      <c r="C70" s="62" t="s">
        <v>361</v>
      </c>
      <c r="D70" s="63">
        <v>1</v>
      </c>
      <c r="E70" s="63">
        <v>0</v>
      </c>
      <c r="F70" s="64">
        <f t="shared" si="13"/>
        <v>200</v>
      </c>
      <c r="G70" s="63">
        <f t="shared" si="10"/>
        <v>50</v>
      </c>
      <c r="H70" s="63">
        <f t="shared" si="5"/>
        <v>120</v>
      </c>
      <c r="I70" s="63">
        <v>3</v>
      </c>
      <c r="J70" s="63">
        <v>0</v>
      </c>
      <c r="L70" s="63">
        <f t="shared" si="11"/>
        <v>6</v>
      </c>
      <c r="M70" s="63">
        <v>0</v>
      </c>
      <c r="N70" s="63">
        <v>0</v>
      </c>
      <c r="O70" s="63">
        <v>0</v>
      </c>
      <c r="P70" s="63">
        <v>4</v>
      </c>
      <c r="R70" s="63">
        <f t="shared" si="6"/>
        <v>120</v>
      </c>
      <c r="S70" s="63">
        <v>1000</v>
      </c>
      <c r="T70" s="63">
        <f t="shared" si="7"/>
        <v>0</v>
      </c>
      <c r="U70" s="63">
        <v>10</v>
      </c>
      <c r="V70" s="63">
        <f t="shared" si="8"/>
        <v>666</v>
      </c>
      <c r="W70" s="63"/>
      <c r="X70" s="63">
        <v>3</v>
      </c>
      <c r="Y70" s="63">
        <v>2</v>
      </c>
      <c r="Z70" s="61"/>
      <c r="AA70" s="63">
        <f t="shared" si="9"/>
        <v>60</v>
      </c>
      <c r="AB70" s="63">
        <f t="shared" si="12"/>
        <v>1000</v>
      </c>
      <c r="AD70" s="79"/>
      <c r="AE70" s="79"/>
      <c r="AF70" s="79"/>
      <c r="AG70" s="79"/>
      <c r="AH70" s="79"/>
      <c r="AI70" s="79"/>
      <c r="AJ70" s="79"/>
      <c r="AK70" s="79"/>
      <c r="AL70" s="79"/>
      <c r="AM70" s="79"/>
    </row>
    <row r="71" spans="1:39" ht="15.75" customHeight="1">
      <c r="A71" s="60">
        <v>1</v>
      </c>
      <c r="B71" s="63">
        <v>2009</v>
      </c>
      <c r="C71" s="62" t="s">
        <v>360</v>
      </c>
      <c r="D71" s="63">
        <v>2</v>
      </c>
      <c r="E71" s="63">
        <v>0</v>
      </c>
      <c r="F71" s="64">
        <f t="shared" si="13"/>
        <v>400</v>
      </c>
      <c r="G71" s="63">
        <f t="shared" si="10"/>
        <v>100</v>
      </c>
      <c r="H71" s="63">
        <f t="shared" si="5"/>
        <v>480</v>
      </c>
      <c r="I71" s="63">
        <v>1</v>
      </c>
      <c r="J71" s="63">
        <v>1</v>
      </c>
      <c r="L71" s="63">
        <f t="shared" si="11"/>
        <v>6</v>
      </c>
      <c r="M71" s="63">
        <v>0</v>
      </c>
      <c r="N71" s="63">
        <v>0</v>
      </c>
      <c r="O71" s="63">
        <v>0</v>
      </c>
      <c r="P71" s="63">
        <v>4</v>
      </c>
      <c r="R71" s="63">
        <f t="shared" si="6"/>
        <v>480</v>
      </c>
      <c r="S71" s="63">
        <v>1000</v>
      </c>
      <c r="T71" s="63">
        <f t="shared" si="7"/>
        <v>0</v>
      </c>
      <c r="U71" s="63">
        <v>10</v>
      </c>
      <c r="V71" s="63">
        <f t="shared" si="8"/>
        <v>3200</v>
      </c>
      <c r="W71" s="63"/>
      <c r="X71" s="63">
        <v>3</v>
      </c>
      <c r="Y71" s="63">
        <v>2</v>
      </c>
      <c r="Z71" s="61"/>
      <c r="AA71" s="63">
        <f t="shared" si="9"/>
        <v>132</v>
      </c>
      <c r="AB71" s="63">
        <f t="shared" si="12"/>
        <v>880</v>
      </c>
      <c r="AD71" s="79"/>
      <c r="AE71" s="79"/>
      <c r="AF71" s="79"/>
      <c r="AG71" s="79"/>
      <c r="AH71" s="79"/>
      <c r="AI71" s="79"/>
      <c r="AJ71" s="79"/>
      <c r="AK71" s="79"/>
      <c r="AL71" s="79"/>
      <c r="AM71" s="79"/>
    </row>
    <row r="72" spans="1:39" ht="15.75" customHeight="1">
      <c r="A72" s="60">
        <v>1</v>
      </c>
      <c r="B72" s="63">
        <v>2010</v>
      </c>
      <c r="C72" s="62" t="s">
        <v>359</v>
      </c>
      <c r="D72" s="63">
        <v>2</v>
      </c>
      <c r="E72" s="63">
        <v>0</v>
      </c>
      <c r="F72" s="64">
        <f t="shared" si="13"/>
        <v>400</v>
      </c>
      <c r="G72" s="63">
        <f t="shared" si="10"/>
        <v>100</v>
      </c>
      <c r="H72" s="63">
        <f t="shared" si="5"/>
        <v>320</v>
      </c>
      <c r="I72" s="63">
        <v>1</v>
      </c>
      <c r="J72" s="63">
        <v>1</v>
      </c>
      <c r="L72" s="63">
        <f t="shared" si="11"/>
        <v>4</v>
      </c>
      <c r="M72" s="63">
        <v>0</v>
      </c>
      <c r="N72" s="63">
        <v>0</v>
      </c>
      <c r="O72" s="63">
        <v>0</v>
      </c>
      <c r="P72" s="63">
        <v>6</v>
      </c>
      <c r="R72" s="63">
        <f t="shared" si="6"/>
        <v>320</v>
      </c>
      <c r="S72" s="63">
        <v>1000</v>
      </c>
      <c r="T72" s="63">
        <f t="shared" si="7"/>
        <v>0</v>
      </c>
      <c r="U72" s="63">
        <v>10</v>
      </c>
      <c r="V72" s="63">
        <f t="shared" si="8"/>
        <v>4800</v>
      </c>
      <c r="W72" s="63"/>
      <c r="X72" s="63">
        <v>3</v>
      </c>
      <c r="Y72" s="63">
        <v>2</v>
      </c>
      <c r="Z72" s="61"/>
      <c r="AA72" s="63">
        <f t="shared" si="9"/>
        <v>132</v>
      </c>
      <c r="AB72" s="63">
        <f t="shared" si="12"/>
        <v>880</v>
      </c>
      <c r="AD72" s="79"/>
      <c r="AE72" s="79"/>
      <c r="AF72" s="79"/>
      <c r="AG72" s="79"/>
      <c r="AH72" s="79"/>
      <c r="AI72" s="79"/>
      <c r="AJ72" s="79"/>
      <c r="AK72" s="79"/>
      <c r="AL72" s="79"/>
      <c r="AM72" s="79"/>
    </row>
    <row r="73" spans="1:39" ht="15.75" customHeight="1">
      <c r="A73" s="60">
        <v>1</v>
      </c>
      <c r="B73" s="63">
        <v>2011</v>
      </c>
      <c r="C73" s="62" t="s">
        <v>358</v>
      </c>
      <c r="D73" s="63">
        <v>2</v>
      </c>
      <c r="E73" s="63">
        <v>0</v>
      </c>
      <c r="F73" s="64">
        <f t="shared" si="13"/>
        <v>400</v>
      </c>
      <c r="G73" s="63">
        <f t="shared" si="10"/>
        <v>100</v>
      </c>
      <c r="H73" s="63">
        <f t="shared" si="5"/>
        <v>400</v>
      </c>
      <c r="I73" s="63">
        <v>1</v>
      </c>
      <c r="J73" s="63">
        <v>1</v>
      </c>
      <c r="L73" s="63">
        <f t="shared" si="11"/>
        <v>5</v>
      </c>
      <c r="M73" s="63">
        <v>0</v>
      </c>
      <c r="N73" s="63">
        <v>0</v>
      </c>
      <c r="O73" s="63">
        <v>0</v>
      </c>
      <c r="P73" s="63">
        <v>5</v>
      </c>
      <c r="R73" s="63">
        <f t="shared" si="6"/>
        <v>400</v>
      </c>
      <c r="S73" s="63">
        <v>1000</v>
      </c>
      <c r="T73" s="63">
        <f t="shared" si="7"/>
        <v>0</v>
      </c>
      <c r="U73" s="63">
        <v>10</v>
      </c>
      <c r="V73" s="63">
        <f t="shared" si="8"/>
        <v>4000</v>
      </c>
      <c r="W73" s="63"/>
      <c r="X73" s="63">
        <v>3</v>
      </c>
      <c r="Y73" s="63">
        <v>2</v>
      </c>
      <c r="Z73" s="61"/>
      <c r="AA73" s="63">
        <f t="shared" si="9"/>
        <v>132</v>
      </c>
      <c r="AB73" s="63">
        <f t="shared" si="12"/>
        <v>880</v>
      </c>
      <c r="AD73" s="79"/>
      <c r="AE73" s="79"/>
      <c r="AF73" s="79"/>
      <c r="AG73" s="79"/>
      <c r="AH73" s="79"/>
      <c r="AI73" s="79"/>
      <c r="AJ73" s="79"/>
      <c r="AK73" s="79"/>
      <c r="AL73" s="79"/>
      <c r="AM73" s="79"/>
    </row>
    <row r="74" spans="1:39" ht="15.75" customHeight="1">
      <c r="A74" s="60">
        <v>1</v>
      </c>
      <c r="B74" s="63">
        <v>2012</v>
      </c>
      <c r="C74" s="62" t="s">
        <v>203</v>
      </c>
      <c r="D74" s="63">
        <v>2</v>
      </c>
      <c r="E74" s="63">
        <v>0</v>
      </c>
      <c r="F74" s="64">
        <f t="shared" si="13"/>
        <v>400</v>
      </c>
      <c r="G74" s="63">
        <f t="shared" si="10"/>
        <v>100</v>
      </c>
      <c r="H74" s="63">
        <f t="shared" si="5"/>
        <v>186</v>
      </c>
      <c r="I74" s="63">
        <v>3</v>
      </c>
      <c r="J74" s="63">
        <v>1</v>
      </c>
      <c r="L74" s="63">
        <f t="shared" si="11"/>
        <v>7</v>
      </c>
      <c r="M74" s="63">
        <v>0</v>
      </c>
      <c r="N74" s="63">
        <v>0</v>
      </c>
      <c r="O74" s="63">
        <v>0</v>
      </c>
      <c r="P74" s="63">
        <v>3</v>
      </c>
      <c r="R74" s="63">
        <f t="shared" si="6"/>
        <v>186</v>
      </c>
      <c r="S74" s="63">
        <v>1000</v>
      </c>
      <c r="T74" s="63">
        <f t="shared" si="7"/>
        <v>0</v>
      </c>
      <c r="U74" s="63">
        <v>10</v>
      </c>
      <c r="V74" s="63">
        <f t="shared" si="8"/>
        <v>800</v>
      </c>
      <c r="W74" s="63"/>
      <c r="X74" s="63">
        <v>3</v>
      </c>
      <c r="Y74" s="63">
        <v>2</v>
      </c>
      <c r="Z74" s="61"/>
      <c r="AA74" s="63">
        <f t="shared" si="9"/>
        <v>44</v>
      </c>
      <c r="AB74" s="63">
        <f t="shared" si="12"/>
        <v>880</v>
      </c>
      <c r="AD74" s="79"/>
      <c r="AE74" s="79"/>
      <c r="AF74" s="79"/>
      <c r="AG74" s="79"/>
      <c r="AH74" s="79"/>
      <c r="AI74" s="79"/>
      <c r="AJ74" s="79"/>
      <c r="AK74" s="79"/>
      <c r="AL74" s="79"/>
      <c r="AM74" s="79"/>
    </row>
    <row r="75" spans="1:39" ht="15.75" customHeight="1">
      <c r="A75" s="60">
        <v>1</v>
      </c>
      <c r="B75" s="63">
        <v>2013</v>
      </c>
      <c r="C75" s="62" t="s">
        <v>204</v>
      </c>
      <c r="D75" s="63">
        <v>2</v>
      </c>
      <c r="E75" s="63">
        <v>0</v>
      </c>
      <c r="F75" s="64">
        <f t="shared" si="13"/>
        <v>400</v>
      </c>
      <c r="G75" s="63">
        <f t="shared" si="10"/>
        <v>100</v>
      </c>
      <c r="H75" s="63">
        <f t="shared" si="5"/>
        <v>200</v>
      </c>
      <c r="I75" s="63">
        <v>3</v>
      </c>
      <c r="J75" s="63">
        <v>0</v>
      </c>
      <c r="L75" s="63">
        <f t="shared" si="11"/>
        <v>5</v>
      </c>
      <c r="M75" s="63">
        <v>0</v>
      </c>
      <c r="N75" s="63">
        <v>0</v>
      </c>
      <c r="O75" s="63">
        <v>0</v>
      </c>
      <c r="P75" s="63">
        <v>5</v>
      </c>
      <c r="R75" s="63">
        <f t="shared" si="6"/>
        <v>200</v>
      </c>
      <c r="S75" s="63">
        <v>1000</v>
      </c>
      <c r="T75" s="63">
        <f t="shared" si="7"/>
        <v>0</v>
      </c>
      <c r="U75" s="63">
        <v>10</v>
      </c>
      <c r="V75" s="63">
        <f t="shared" si="8"/>
        <v>1666</v>
      </c>
      <c r="W75" s="63"/>
      <c r="X75" s="63">
        <v>3</v>
      </c>
      <c r="Y75" s="63">
        <v>2</v>
      </c>
      <c r="Z75" s="61"/>
      <c r="AA75" s="63">
        <f t="shared" si="9"/>
        <v>66</v>
      </c>
      <c r="AB75" s="63">
        <f t="shared" si="12"/>
        <v>1100</v>
      </c>
      <c r="AD75" s="79"/>
      <c r="AE75" s="79"/>
      <c r="AF75" s="79"/>
      <c r="AG75" s="79"/>
      <c r="AH75" s="79"/>
      <c r="AI75" s="79"/>
      <c r="AJ75" s="79"/>
      <c r="AK75" s="79"/>
      <c r="AL75" s="79"/>
      <c r="AM75" s="79"/>
    </row>
    <row r="76" spans="1:39" ht="15.75" customHeight="1">
      <c r="A76" s="60">
        <v>1</v>
      </c>
      <c r="B76" s="63">
        <v>2014</v>
      </c>
      <c r="C76" s="62" t="s">
        <v>205</v>
      </c>
      <c r="D76" s="63">
        <v>2</v>
      </c>
      <c r="E76" s="63">
        <v>0</v>
      </c>
      <c r="F76" s="64">
        <f t="shared" si="13"/>
        <v>400</v>
      </c>
      <c r="G76" s="63">
        <f t="shared" si="10"/>
        <v>100</v>
      </c>
      <c r="H76" s="63">
        <f t="shared" si="5"/>
        <v>210</v>
      </c>
      <c r="I76" s="63">
        <v>4</v>
      </c>
      <c r="J76" s="63">
        <v>0</v>
      </c>
      <c r="L76" s="63">
        <f t="shared" si="11"/>
        <v>7</v>
      </c>
      <c r="M76" s="63">
        <v>0</v>
      </c>
      <c r="N76" s="63">
        <v>0</v>
      </c>
      <c r="O76" s="63">
        <v>0</v>
      </c>
      <c r="P76" s="63">
        <v>3</v>
      </c>
      <c r="R76" s="63">
        <f t="shared" si="6"/>
        <v>210</v>
      </c>
      <c r="S76" s="63">
        <v>1000</v>
      </c>
      <c r="T76" s="63">
        <f t="shared" si="7"/>
        <v>0</v>
      </c>
      <c r="U76" s="63">
        <v>10</v>
      </c>
      <c r="V76" s="63">
        <f t="shared" si="8"/>
        <v>750</v>
      </c>
      <c r="W76" s="63"/>
      <c r="X76" s="63">
        <v>3</v>
      </c>
      <c r="Y76" s="63">
        <v>2</v>
      </c>
      <c r="Z76" s="61"/>
      <c r="AA76" s="63">
        <f t="shared" si="9"/>
        <v>49.5</v>
      </c>
      <c r="AB76" s="63">
        <f t="shared" si="12"/>
        <v>1100</v>
      </c>
      <c r="AD76" s="79"/>
      <c r="AE76" s="79"/>
      <c r="AF76" s="79"/>
      <c r="AG76" s="79"/>
      <c r="AH76" s="79"/>
      <c r="AI76" s="79"/>
      <c r="AJ76" s="79"/>
      <c r="AK76" s="79"/>
      <c r="AL76" s="79"/>
      <c r="AM76" s="79"/>
    </row>
    <row r="77" spans="1:39" ht="15.75" customHeight="1">
      <c r="A77" s="60">
        <v>1</v>
      </c>
      <c r="B77" s="63">
        <v>2015</v>
      </c>
      <c r="C77" s="62" t="s">
        <v>206</v>
      </c>
      <c r="D77" s="63">
        <v>3</v>
      </c>
      <c r="E77" s="63">
        <v>0</v>
      </c>
      <c r="F77" s="64">
        <f t="shared" si="13"/>
        <v>600</v>
      </c>
      <c r="G77" s="63">
        <f t="shared" si="10"/>
        <v>150</v>
      </c>
      <c r="H77" s="63">
        <f t="shared" si="5"/>
        <v>300</v>
      </c>
      <c r="I77" s="63">
        <v>2</v>
      </c>
      <c r="J77" s="63">
        <v>1</v>
      </c>
      <c r="L77" s="63">
        <f t="shared" si="11"/>
        <v>5</v>
      </c>
      <c r="M77" s="63">
        <v>0</v>
      </c>
      <c r="N77" s="63">
        <v>0</v>
      </c>
      <c r="O77" s="63">
        <v>0</v>
      </c>
      <c r="P77" s="63">
        <v>5</v>
      </c>
      <c r="R77" s="63">
        <f t="shared" si="6"/>
        <v>300</v>
      </c>
      <c r="S77" s="63">
        <v>1000</v>
      </c>
      <c r="T77" s="63">
        <f t="shared" si="7"/>
        <v>0</v>
      </c>
      <c r="U77" s="63">
        <v>10</v>
      </c>
      <c r="V77" s="63">
        <f t="shared" si="8"/>
        <v>3000</v>
      </c>
      <c r="W77" s="63"/>
      <c r="X77" s="63">
        <v>3</v>
      </c>
      <c r="Y77" s="63">
        <v>2</v>
      </c>
      <c r="Z77" s="61"/>
      <c r="AA77" s="63">
        <f t="shared" si="9"/>
        <v>72</v>
      </c>
      <c r="AB77" s="63">
        <f t="shared" si="12"/>
        <v>960</v>
      </c>
      <c r="AD77" s="79"/>
      <c r="AE77" s="79"/>
      <c r="AF77" s="79"/>
      <c r="AG77" s="79"/>
      <c r="AH77" s="79"/>
      <c r="AI77" s="79"/>
      <c r="AJ77" s="79"/>
      <c r="AK77" s="79"/>
      <c r="AL77" s="79"/>
      <c r="AM77" s="79"/>
    </row>
    <row r="78" spans="1:39" ht="15.75" customHeight="1">
      <c r="A78" s="60">
        <v>1</v>
      </c>
      <c r="B78" s="63">
        <v>2016</v>
      </c>
      <c r="C78" s="62" t="s">
        <v>207</v>
      </c>
      <c r="D78" s="63">
        <v>3</v>
      </c>
      <c r="E78" s="63">
        <v>0</v>
      </c>
      <c r="F78" s="64">
        <f t="shared" si="13"/>
        <v>600</v>
      </c>
      <c r="G78" s="63">
        <f t="shared" si="10"/>
        <v>150</v>
      </c>
      <c r="H78" s="63">
        <f t="shared" si="5"/>
        <v>180</v>
      </c>
      <c r="I78" s="63">
        <v>2</v>
      </c>
      <c r="J78" s="63">
        <v>0</v>
      </c>
      <c r="L78" s="63">
        <f t="shared" si="11"/>
        <v>2</v>
      </c>
      <c r="M78" s="63">
        <v>0</v>
      </c>
      <c r="N78" s="63">
        <v>1</v>
      </c>
      <c r="O78" s="63">
        <v>0</v>
      </c>
      <c r="P78" s="63">
        <v>7</v>
      </c>
      <c r="R78" s="63">
        <f t="shared" si="6"/>
        <v>180</v>
      </c>
      <c r="S78" s="63">
        <v>1000</v>
      </c>
      <c r="T78" s="63">
        <f t="shared" si="7"/>
        <v>5</v>
      </c>
      <c r="U78" s="63">
        <v>10</v>
      </c>
      <c r="V78" s="63">
        <f t="shared" si="8"/>
        <v>5250</v>
      </c>
      <c r="W78" s="63"/>
      <c r="X78" s="63">
        <v>3</v>
      </c>
      <c r="Y78" s="63">
        <v>2</v>
      </c>
      <c r="Z78" s="61"/>
      <c r="AA78" s="63">
        <f t="shared" si="9"/>
        <v>108</v>
      </c>
      <c r="AB78" s="63">
        <f t="shared" si="12"/>
        <v>1200</v>
      </c>
      <c r="AD78" s="79"/>
      <c r="AE78" s="79"/>
      <c r="AF78" s="79"/>
      <c r="AG78" s="79"/>
      <c r="AH78" s="79"/>
      <c r="AI78" s="79"/>
      <c r="AJ78" s="79"/>
      <c r="AK78" s="79"/>
      <c r="AL78" s="79"/>
      <c r="AM78" s="79"/>
    </row>
    <row r="79" spans="1:39" ht="15.75" customHeight="1">
      <c r="A79" s="60">
        <v>1</v>
      </c>
      <c r="B79" s="63">
        <v>2017</v>
      </c>
      <c r="C79" s="62" t="s">
        <v>208</v>
      </c>
      <c r="D79" s="63">
        <v>4</v>
      </c>
      <c r="E79" s="63">
        <v>0</v>
      </c>
      <c r="F79" s="64">
        <f t="shared" si="13"/>
        <v>800</v>
      </c>
      <c r="G79" s="63">
        <f t="shared" si="10"/>
        <v>200</v>
      </c>
      <c r="H79" s="63">
        <f t="shared" si="5"/>
        <v>960</v>
      </c>
      <c r="I79" s="63">
        <v>1</v>
      </c>
      <c r="J79" s="63">
        <v>0</v>
      </c>
      <c r="L79" s="63">
        <f t="shared" si="11"/>
        <v>4</v>
      </c>
      <c r="M79" s="63">
        <v>0</v>
      </c>
      <c r="N79" s="63">
        <v>2</v>
      </c>
      <c r="O79" s="63">
        <v>0</v>
      </c>
      <c r="P79" s="63">
        <v>4</v>
      </c>
      <c r="R79" s="63">
        <f t="shared" si="6"/>
        <v>960</v>
      </c>
      <c r="S79" s="63">
        <v>1000</v>
      </c>
      <c r="T79" s="63">
        <f t="shared" si="7"/>
        <v>10</v>
      </c>
      <c r="U79" s="63">
        <v>10</v>
      </c>
      <c r="V79" s="63">
        <f t="shared" si="8"/>
        <v>8000</v>
      </c>
      <c r="W79" s="63"/>
      <c r="X79" s="63">
        <v>3</v>
      </c>
      <c r="Y79" s="63">
        <v>2</v>
      </c>
      <c r="Z79" s="61"/>
      <c r="AA79" s="63">
        <f t="shared" si="9"/>
        <v>234</v>
      </c>
      <c r="AB79" s="63">
        <f t="shared" si="12"/>
        <v>1300</v>
      </c>
      <c r="AD79" s="79"/>
      <c r="AE79" s="79"/>
      <c r="AF79" s="79"/>
      <c r="AG79" s="79"/>
      <c r="AH79" s="79"/>
      <c r="AI79" s="79"/>
      <c r="AJ79" s="79"/>
      <c r="AK79" s="79"/>
      <c r="AL79" s="79"/>
      <c r="AM79" s="79"/>
    </row>
    <row r="80" spans="1:39" ht="15.75" customHeight="1">
      <c r="A80" s="60">
        <v>1</v>
      </c>
      <c r="B80" s="63">
        <v>2018</v>
      </c>
      <c r="C80" s="62" t="s">
        <v>209</v>
      </c>
      <c r="D80" s="63">
        <v>4</v>
      </c>
      <c r="E80" s="63">
        <v>0</v>
      </c>
      <c r="F80" s="64">
        <f t="shared" si="13"/>
        <v>800</v>
      </c>
      <c r="G80" s="63">
        <f t="shared" si="10"/>
        <v>200</v>
      </c>
      <c r="H80" s="63">
        <f t="shared" si="5"/>
        <v>1200</v>
      </c>
      <c r="I80" s="63">
        <v>1</v>
      </c>
      <c r="J80" s="63">
        <v>0</v>
      </c>
      <c r="L80" s="63">
        <f t="shared" si="11"/>
        <v>5</v>
      </c>
      <c r="M80" s="63">
        <v>0</v>
      </c>
      <c r="N80" s="63">
        <v>0</v>
      </c>
      <c r="O80" s="63">
        <v>0</v>
      </c>
      <c r="P80" s="63">
        <v>5</v>
      </c>
      <c r="R80" s="63">
        <f t="shared" si="6"/>
        <v>1200</v>
      </c>
      <c r="S80" s="63">
        <v>1000</v>
      </c>
      <c r="T80" s="63">
        <f t="shared" si="7"/>
        <v>0</v>
      </c>
      <c r="U80" s="63">
        <v>10</v>
      </c>
      <c r="V80" s="63">
        <f t="shared" si="8"/>
        <v>10000</v>
      </c>
      <c r="W80" s="63"/>
      <c r="X80" s="63">
        <v>3</v>
      </c>
      <c r="Y80" s="63">
        <v>2</v>
      </c>
      <c r="Z80" s="61"/>
      <c r="AA80" s="63">
        <f t="shared" si="9"/>
        <v>234</v>
      </c>
      <c r="AB80" s="63">
        <f t="shared" si="12"/>
        <v>1300</v>
      </c>
      <c r="AD80" s="79"/>
      <c r="AE80" s="79"/>
      <c r="AF80" s="79"/>
      <c r="AG80" s="79"/>
      <c r="AH80" s="79"/>
      <c r="AI80" s="79"/>
      <c r="AJ80" s="79"/>
      <c r="AK80" s="79"/>
      <c r="AL80" s="79"/>
      <c r="AM80" s="79"/>
    </row>
    <row r="81" spans="1:28" ht="15.75" customHeight="1">
      <c r="A81" s="60">
        <v>1</v>
      </c>
      <c r="B81" s="63">
        <v>2019</v>
      </c>
      <c r="C81" s="62"/>
      <c r="D81" s="63"/>
      <c r="E81" s="63">
        <v>0</v>
      </c>
      <c r="F81" s="63"/>
      <c r="G81" s="63"/>
      <c r="H81" s="63"/>
      <c r="I81" s="63"/>
      <c r="J81" s="63"/>
      <c r="L81" s="63"/>
      <c r="M81" s="63"/>
      <c r="N81" s="63"/>
      <c r="O81" s="63"/>
      <c r="P81" s="63"/>
      <c r="R81" s="63"/>
      <c r="S81" s="63"/>
      <c r="T81" s="63"/>
      <c r="U81" s="63"/>
      <c r="V81" s="63"/>
      <c r="X81" s="63"/>
      <c r="Y81" s="63"/>
      <c r="Z81" s="61"/>
      <c r="AA81" s="63"/>
      <c r="AB81" s="63"/>
    </row>
    <row r="82" spans="1:28" ht="15.75" customHeight="1">
      <c r="A82" s="60">
        <v>1</v>
      </c>
      <c r="B82" s="62"/>
      <c r="C82" s="62"/>
      <c r="D82" s="62"/>
      <c r="E82" s="62"/>
      <c r="F82" s="62"/>
      <c r="G82" s="62"/>
      <c r="H82" s="62"/>
      <c r="I82" s="62"/>
      <c r="J82" s="62"/>
      <c r="L82" s="62"/>
      <c r="M82" s="62"/>
      <c r="N82" s="62"/>
      <c r="O82" s="62"/>
      <c r="P82" s="62"/>
      <c r="R82" s="62"/>
      <c r="S82" s="62"/>
      <c r="T82" s="62"/>
      <c r="U82" s="62"/>
      <c r="V82" s="62"/>
      <c r="X82" s="63"/>
      <c r="Y82" s="63"/>
      <c r="Z82" s="61"/>
      <c r="AA82" s="63"/>
      <c r="AB82" s="63"/>
    </row>
    <row r="83" spans="1:28" ht="15.75" customHeight="1">
      <c r="A83" s="60">
        <v>1</v>
      </c>
      <c r="B83" s="62"/>
      <c r="C83" s="62"/>
      <c r="D83" s="62"/>
      <c r="E83" s="62"/>
      <c r="F83" s="62"/>
      <c r="G83" s="62"/>
      <c r="H83" s="62"/>
      <c r="I83" s="62"/>
      <c r="J83" s="62"/>
      <c r="L83" s="62"/>
      <c r="M83" s="62"/>
      <c r="N83" s="62"/>
      <c r="O83" s="62"/>
      <c r="P83" s="62"/>
      <c r="R83" s="62"/>
      <c r="S83" s="62"/>
      <c r="T83" s="62"/>
      <c r="U83" s="62"/>
      <c r="V83" s="62"/>
      <c r="X83" s="63"/>
      <c r="Y83" s="63"/>
      <c r="Z83" s="61"/>
      <c r="AA83" s="63"/>
      <c r="AB83" s="63"/>
    </row>
    <row r="84" spans="1:28" ht="15.75" customHeight="1">
      <c r="A84" s="60">
        <v>1</v>
      </c>
      <c r="B84" s="62"/>
      <c r="C84" s="62"/>
      <c r="D84" s="62"/>
      <c r="E84" s="62"/>
      <c r="F84" s="62"/>
      <c r="G84" s="62"/>
      <c r="H84" s="62"/>
      <c r="I84" s="62"/>
      <c r="J84" s="62"/>
      <c r="L84" s="62"/>
      <c r="M84" s="62"/>
      <c r="N84" s="62"/>
      <c r="O84" s="62"/>
      <c r="P84" s="62"/>
      <c r="R84" s="62"/>
      <c r="S84" s="62"/>
      <c r="T84" s="62"/>
      <c r="U84" s="62"/>
      <c r="V84" s="62"/>
      <c r="X84" s="63"/>
      <c r="Y84" s="63"/>
      <c r="Z84" s="61"/>
      <c r="AA84" s="63"/>
      <c r="AB84" s="63"/>
    </row>
    <row r="85" spans="1:28" ht="15.75" customHeight="1">
      <c r="A85" s="60">
        <v>1</v>
      </c>
      <c r="B85" s="62"/>
      <c r="C85" s="62"/>
      <c r="D85" s="62"/>
      <c r="E85" s="62"/>
      <c r="F85" s="62"/>
      <c r="G85" s="62"/>
      <c r="H85" s="62"/>
      <c r="I85" s="62"/>
      <c r="J85" s="62"/>
      <c r="L85" s="62"/>
      <c r="M85" s="62"/>
      <c r="N85" s="62"/>
      <c r="O85" s="62"/>
      <c r="P85" s="62"/>
      <c r="R85" s="62"/>
      <c r="S85" s="62"/>
      <c r="T85" s="62"/>
      <c r="U85" s="62"/>
      <c r="V85" s="62"/>
      <c r="X85" s="63"/>
      <c r="Y85" s="63"/>
      <c r="Z85" s="61"/>
      <c r="AA85" s="63"/>
      <c r="AB85" s="63"/>
    </row>
    <row r="86" spans="1:28" ht="15.75" customHeight="1">
      <c r="A86" s="60">
        <v>1</v>
      </c>
      <c r="B86" s="62"/>
      <c r="C86" s="62"/>
      <c r="D86" s="62"/>
      <c r="E86" s="62"/>
      <c r="F86" s="62"/>
      <c r="G86" s="62"/>
      <c r="H86" s="62"/>
      <c r="I86" s="62"/>
      <c r="J86" s="62"/>
      <c r="L86" s="62"/>
      <c r="M86" s="62"/>
      <c r="N86" s="62"/>
      <c r="O86" s="62"/>
      <c r="P86" s="62"/>
      <c r="R86" s="62"/>
      <c r="S86" s="62"/>
      <c r="T86" s="62"/>
      <c r="U86" s="62"/>
      <c r="V86" s="62"/>
      <c r="X86" s="63"/>
      <c r="Y86" s="63"/>
      <c r="Z86" s="61"/>
      <c r="AA86" s="63"/>
      <c r="AB86" s="63"/>
    </row>
    <row r="87" spans="1:28" ht="15.75" customHeight="1">
      <c r="A87" s="60">
        <v>1</v>
      </c>
      <c r="B87" s="62"/>
      <c r="C87" s="62"/>
      <c r="D87" s="62"/>
      <c r="E87" s="62"/>
      <c r="F87" s="62"/>
      <c r="G87" s="62"/>
      <c r="H87" s="62"/>
      <c r="I87" s="62"/>
      <c r="J87" s="62"/>
      <c r="L87" s="62"/>
      <c r="M87" s="62"/>
      <c r="N87" s="62"/>
      <c r="O87" s="62"/>
      <c r="P87" s="62"/>
      <c r="R87" s="62"/>
      <c r="S87" s="62"/>
      <c r="T87" s="62"/>
      <c r="U87" s="62"/>
      <c r="V87" s="62"/>
      <c r="X87" s="63"/>
      <c r="Y87" s="63"/>
      <c r="Z87" s="61"/>
      <c r="AA87" s="63"/>
      <c r="AB87" s="63"/>
    </row>
    <row r="88" spans="1:28" ht="15.75" customHeight="1">
      <c r="A88" s="60">
        <v>1</v>
      </c>
      <c r="B88" s="62"/>
      <c r="C88" s="62"/>
      <c r="D88" s="62"/>
      <c r="E88" s="62"/>
      <c r="F88" s="62"/>
      <c r="L88" s="62"/>
      <c r="M88" s="62"/>
      <c r="N88" s="62"/>
      <c r="O88" s="62"/>
      <c r="P88" s="62"/>
      <c r="R88" s="62"/>
      <c r="S88" s="62"/>
      <c r="T88" s="62"/>
      <c r="U88" s="62"/>
      <c r="V88" s="62"/>
      <c r="X88" s="63"/>
      <c r="Y88" s="63"/>
      <c r="Z88" s="61"/>
      <c r="AA88" s="63"/>
      <c r="AB88" s="63"/>
    </row>
    <row r="89" spans="1:28" ht="15.75" customHeight="1">
      <c r="A89" s="60">
        <v>1</v>
      </c>
      <c r="B89" s="62"/>
      <c r="C89" s="62"/>
      <c r="D89" s="62"/>
      <c r="E89" s="62"/>
      <c r="F89" s="62"/>
      <c r="G89" s="62"/>
      <c r="H89" s="62"/>
      <c r="I89" s="62"/>
      <c r="J89" s="62"/>
      <c r="L89" s="62"/>
      <c r="M89" s="62"/>
      <c r="N89" s="62"/>
      <c r="O89" s="62"/>
      <c r="P89" s="62"/>
      <c r="R89" s="62"/>
      <c r="S89" s="62"/>
      <c r="T89" s="62"/>
      <c r="U89" s="62"/>
      <c r="V89" s="62"/>
      <c r="X89" s="63"/>
      <c r="Y89" s="63"/>
      <c r="Z89" s="61"/>
      <c r="AA89" s="63"/>
      <c r="AB89" s="63"/>
    </row>
    <row r="90" spans="1:28" ht="15.75" customHeight="1">
      <c r="A90" s="60">
        <v>1</v>
      </c>
      <c r="B90" s="62"/>
      <c r="C90" s="62"/>
      <c r="D90" s="62"/>
      <c r="E90" s="62"/>
      <c r="F90" s="62"/>
      <c r="G90" s="62"/>
      <c r="H90" s="62"/>
      <c r="I90" s="62"/>
      <c r="J90" s="62"/>
      <c r="L90" s="62"/>
      <c r="M90" s="62"/>
      <c r="N90" s="62"/>
      <c r="O90" s="62"/>
      <c r="P90" s="62"/>
      <c r="R90" s="62"/>
      <c r="S90" s="62"/>
      <c r="T90" s="62"/>
      <c r="U90" s="62"/>
      <c r="V90" s="62"/>
      <c r="X90" s="63"/>
      <c r="Y90" s="63"/>
      <c r="Z90" s="61"/>
      <c r="AA90" s="63"/>
      <c r="AB90" s="63"/>
    </row>
    <row r="91" spans="1:28" ht="15.75" customHeight="1">
      <c r="A91" s="60">
        <v>1</v>
      </c>
      <c r="B91" s="62"/>
      <c r="C91" s="62"/>
      <c r="D91" s="62"/>
      <c r="E91" s="62"/>
      <c r="F91" s="62"/>
      <c r="G91" s="62"/>
      <c r="H91" s="62"/>
      <c r="I91" s="62"/>
      <c r="J91" s="62"/>
      <c r="L91" s="62"/>
      <c r="M91" s="62"/>
      <c r="N91" s="62"/>
      <c r="O91" s="62"/>
      <c r="P91" s="62"/>
      <c r="R91" s="62"/>
      <c r="S91" s="62"/>
      <c r="T91" s="62"/>
      <c r="U91" s="62"/>
      <c r="V91" s="62"/>
      <c r="X91" s="63"/>
      <c r="Y91" s="63"/>
      <c r="Z91" s="61"/>
      <c r="AA91" s="63"/>
      <c r="AB91" s="63"/>
    </row>
    <row r="92" spans="1:28" ht="15.75" customHeight="1">
      <c r="A92" s="60">
        <v>1</v>
      </c>
      <c r="B92" s="62"/>
      <c r="C92" s="62"/>
      <c r="D92" s="62"/>
      <c r="E92" s="62"/>
      <c r="F92" s="62"/>
      <c r="G92" s="62"/>
      <c r="H92" s="62"/>
      <c r="I92" s="62"/>
      <c r="J92" s="62"/>
      <c r="L92" s="62"/>
      <c r="M92" s="62"/>
      <c r="N92" s="62"/>
      <c r="O92" s="62"/>
      <c r="P92" s="62"/>
      <c r="R92" s="62"/>
      <c r="S92" s="62"/>
      <c r="T92" s="62"/>
      <c r="U92" s="62"/>
      <c r="V92" s="62"/>
      <c r="X92" s="63"/>
      <c r="Y92" s="63"/>
      <c r="Z92" s="61"/>
      <c r="AA92" s="63"/>
      <c r="AB92" s="63"/>
    </row>
    <row r="93" spans="1:28" ht="15.75" customHeight="1">
      <c r="A93" s="60">
        <v>1</v>
      </c>
      <c r="B93" s="62"/>
      <c r="C93" s="62"/>
      <c r="D93" s="62"/>
      <c r="E93" s="62"/>
      <c r="F93" s="62"/>
      <c r="G93" s="62"/>
      <c r="H93" s="62"/>
      <c r="I93" s="62"/>
      <c r="J93" s="62"/>
      <c r="L93" s="62"/>
      <c r="M93" s="62"/>
      <c r="N93" s="62"/>
      <c r="O93" s="62"/>
      <c r="P93" s="62"/>
      <c r="R93" s="62"/>
      <c r="S93" s="62"/>
      <c r="T93" s="62"/>
      <c r="U93" s="62"/>
      <c r="V93" s="62"/>
      <c r="X93" s="63"/>
      <c r="Y93" s="63"/>
      <c r="Z93" s="61"/>
      <c r="AA93" s="63"/>
      <c r="AB93" s="63"/>
    </row>
    <row r="94" spans="1:28" ht="15.75" customHeight="1">
      <c r="A94" s="60">
        <v>1</v>
      </c>
      <c r="B94" s="62"/>
      <c r="C94" s="62"/>
      <c r="D94" s="62"/>
      <c r="E94" s="62"/>
      <c r="F94" s="62"/>
      <c r="G94" s="62"/>
      <c r="H94" s="62"/>
      <c r="I94" s="62"/>
      <c r="J94" s="62"/>
      <c r="L94" s="62"/>
      <c r="M94" s="62"/>
      <c r="N94" s="62"/>
      <c r="O94" s="62"/>
      <c r="P94" s="62"/>
      <c r="R94" s="62"/>
      <c r="S94" s="62"/>
      <c r="T94" s="62"/>
      <c r="U94" s="62"/>
      <c r="V94" s="62"/>
      <c r="X94" s="63"/>
      <c r="Y94" s="63"/>
      <c r="Z94" s="61"/>
      <c r="AA94" s="63"/>
      <c r="AB94" s="63"/>
    </row>
    <row r="95" spans="1:28" ht="15.75" customHeight="1">
      <c r="A95" s="60">
        <v>1</v>
      </c>
      <c r="B95" s="62"/>
      <c r="C95" s="62"/>
      <c r="D95" s="62"/>
      <c r="E95" s="62"/>
      <c r="F95" s="62"/>
      <c r="G95" s="62"/>
      <c r="H95" s="62"/>
      <c r="I95" s="62"/>
      <c r="J95" s="62"/>
      <c r="L95" s="62"/>
      <c r="M95" s="62"/>
      <c r="N95" s="62"/>
      <c r="O95" s="62"/>
      <c r="P95" s="62"/>
      <c r="R95" s="62"/>
      <c r="S95" s="62"/>
      <c r="T95" s="62"/>
      <c r="U95" s="62"/>
      <c r="V95" s="62"/>
      <c r="X95" s="63"/>
      <c r="Y95" s="63"/>
      <c r="Z95" s="61"/>
      <c r="AA95" s="63"/>
      <c r="AB95" s="63"/>
    </row>
    <row r="96" spans="1:28" ht="15.75" customHeight="1">
      <c r="A96" s="60">
        <v>1</v>
      </c>
      <c r="B96" s="62"/>
      <c r="C96" s="62"/>
      <c r="D96" s="62"/>
      <c r="E96" s="62"/>
      <c r="F96" s="62"/>
      <c r="G96" s="62"/>
      <c r="H96" s="62"/>
      <c r="I96" s="62"/>
      <c r="J96" s="62"/>
      <c r="L96" s="62"/>
      <c r="M96" s="62"/>
      <c r="N96" s="62"/>
      <c r="O96" s="62"/>
      <c r="P96" s="62"/>
      <c r="R96" s="62"/>
      <c r="S96" s="62"/>
      <c r="T96" s="62"/>
      <c r="U96" s="62"/>
      <c r="V96" s="62"/>
      <c r="X96" s="63"/>
      <c r="Y96" s="63"/>
      <c r="Z96" s="61"/>
      <c r="AA96" s="63"/>
      <c r="AB96" s="63"/>
    </row>
    <row r="97" spans="1:28" ht="15.75" customHeight="1">
      <c r="A97" s="60">
        <v>1</v>
      </c>
      <c r="B97" s="62"/>
      <c r="C97" s="62"/>
      <c r="D97" s="62"/>
      <c r="E97" s="62"/>
      <c r="F97" s="62"/>
      <c r="G97" s="62"/>
      <c r="H97" s="62"/>
      <c r="I97" s="62"/>
      <c r="J97" s="62"/>
      <c r="L97" s="62"/>
      <c r="M97" s="62"/>
      <c r="N97" s="62"/>
      <c r="O97" s="62"/>
      <c r="P97" s="62"/>
      <c r="R97" s="62"/>
      <c r="S97" s="62"/>
      <c r="T97" s="62"/>
      <c r="U97" s="62"/>
      <c r="V97" s="62"/>
      <c r="X97" s="63"/>
      <c r="Y97" s="63"/>
      <c r="Z97" s="61"/>
      <c r="AA97" s="63"/>
      <c r="AB97" s="63"/>
    </row>
    <row r="98" spans="1:28" ht="15.75" customHeight="1">
      <c r="A98" s="60">
        <v>1</v>
      </c>
      <c r="B98" s="62"/>
      <c r="C98" s="62"/>
      <c r="D98" s="62"/>
      <c r="E98" s="62"/>
      <c r="F98" s="62"/>
      <c r="G98" s="62"/>
      <c r="H98" s="62"/>
      <c r="I98" s="62"/>
      <c r="J98" s="62"/>
      <c r="L98" s="62"/>
      <c r="M98" s="62"/>
      <c r="N98" s="62"/>
      <c r="O98" s="62"/>
      <c r="P98" s="62"/>
      <c r="R98" s="62"/>
      <c r="S98" s="62"/>
      <c r="T98" s="62"/>
      <c r="U98" s="62"/>
      <c r="V98" s="62"/>
      <c r="X98" s="63"/>
      <c r="Y98" s="63"/>
      <c r="Z98" s="61"/>
      <c r="AA98" s="63"/>
      <c r="AB98" s="63"/>
    </row>
    <row r="99" spans="1:28" ht="15.75" customHeight="1">
      <c r="A99" s="60">
        <v>1</v>
      </c>
      <c r="B99" s="62"/>
      <c r="C99" s="62"/>
      <c r="D99" s="62"/>
      <c r="E99" s="62"/>
      <c r="F99" s="62"/>
      <c r="G99" s="62"/>
      <c r="H99" s="62"/>
      <c r="I99" s="62"/>
      <c r="J99" s="62"/>
      <c r="L99" s="62"/>
      <c r="M99" s="62"/>
      <c r="N99" s="62"/>
      <c r="O99" s="62"/>
      <c r="P99" s="62"/>
      <c r="R99" s="62"/>
      <c r="S99" s="62"/>
      <c r="T99" s="62"/>
      <c r="U99" s="62"/>
      <c r="V99" s="62"/>
      <c r="X99" s="63"/>
      <c r="Y99" s="63"/>
      <c r="Z99" s="61"/>
      <c r="AA99" s="63"/>
      <c r="AB99" s="63"/>
    </row>
    <row r="100" spans="1:28" ht="15.75" customHeight="1">
      <c r="A100" s="60">
        <v>1</v>
      </c>
      <c r="B100" s="62"/>
      <c r="C100" s="62"/>
      <c r="D100" s="62"/>
      <c r="E100" s="62"/>
      <c r="F100" s="62"/>
      <c r="G100" s="62"/>
      <c r="H100" s="62"/>
      <c r="I100" s="62"/>
      <c r="J100" s="62"/>
      <c r="L100" s="62"/>
      <c r="M100" s="62"/>
      <c r="N100" s="62"/>
      <c r="O100" s="62"/>
      <c r="P100" s="62"/>
      <c r="R100" s="62"/>
      <c r="S100" s="62"/>
      <c r="T100" s="62"/>
      <c r="U100" s="62"/>
      <c r="V100" s="62"/>
      <c r="X100" s="63"/>
      <c r="Y100" s="63"/>
      <c r="Z100" s="61"/>
      <c r="AA100" s="63"/>
      <c r="AB100" s="63"/>
    </row>
    <row r="101" spans="1:28" ht="15.75" customHeight="1">
      <c r="A101" s="60">
        <v>1</v>
      </c>
      <c r="B101" s="62"/>
      <c r="C101" s="62"/>
      <c r="D101" s="62"/>
      <c r="E101" s="62"/>
      <c r="F101" s="62"/>
      <c r="G101" s="62"/>
      <c r="H101" s="62"/>
      <c r="I101" s="62"/>
      <c r="J101" s="62"/>
      <c r="L101" s="62"/>
      <c r="M101" s="62"/>
      <c r="N101" s="62"/>
      <c r="O101" s="62"/>
      <c r="P101" s="62"/>
      <c r="R101" s="62"/>
      <c r="S101" s="62"/>
      <c r="T101" s="62"/>
      <c r="U101" s="62"/>
      <c r="V101" s="62"/>
      <c r="X101" s="63"/>
      <c r="Y101" s="63"/>
      <c r="Z101" s="61"/>
      <c r="AA101" s="63"/>
      <c r="AB101" s="63"/>
    </row>
    <row r="102" spans="1:28" ht="15.75" customHeight="1">
      <c r="A102" s="60">
        <v>1</v>
      </c>
      <c r="B102" s="62"/>
      <c r="C102" s="62"/>
      <c r="D102" s="62"/>
      <c r="E102" s="62"/>
      <c r="F102" s="62"/>
      <c r="G102" s="62"/>
      <c r="H102" s="62"/>
      <c r="I102" s="62"/>
      <c r="J102" s="62"/>
      <c r="L102" s="62"/>
      <c r="M102" s="62"/>
      <c r="N102" s="62"/>
      <c r="O102" s="62"/>
      <c r="P102" s="62"/>
      <c r="R102" s="62"/>
      <c r="S102" s="62"/>
      <c r="T102" s="62"/>
      <c r="U102" s="62"/>
      <c r="V102" s="62"/>
      <c r="X102" s="63"/>
      <c r="Y102" s="63"/>
      <c r="Z102" s="61"/>
      <c r="AA102" s="63"/>
      <c r="AB102" s="63"/>
    </row>
    <row r="103" spans="1:28" ht="15.75" customHeight="1">
      <c r="A103" s="60">
        <v>1</v>
      </c>
      <c r="B103" s="62"/>
      <c r="C103" s="62"/>
      <c r="D103" s="62"/>
      <c r="E103" s="62"/>
      <c r="F103" s="62"/>
      <c r="G103" s="62"/>
      <c r="H103" s="62"/>
      <c r="I103" s="62"/>
      <c r="J103" s="62"/>
      <c r="L103" s="62"/>
      <c r="M103" s="62"/>
      <c r="N103" s="62"/>
      <c r="O103" s="62"/>
      <c r="P103" s="62"/>
      <c r="R103" s="62"/>
      <c r="S103" s="62"/>
      <c r="T103" s="62"/>
      <c r="U103" s="62"/>
      <c r="V103" s="62"/>
      <c r="X103" s="63"/>
      <c r="Y103" s="63"/>
      <c r="Z103" s="61"/>
      <c r="AA103" s="63"/>
      <c r="AB103" s="63"/>
    </row>
    <row r="104" spans="1:28" ht="15.75" customHeight="1">
      <c r="A104" s="60">
        <v>1</v>
      </c>
      <c r="P104" s="62"/>
      <c r="X104" s="61"/>
      <c r="Y104" s="61"/>
      <c r="Z104" s="61"/>
      <c r="AA104" s="61"/>
      <c r="AB104" s="61"/>
    </row>
    <row r="105" spans="1:28" ht="15.75" customHeight="1">
      <c r="A105" s="60">
        <v>1</v>
      </c>
      <c r="P105" s="62"/>
      <c r="X105" s="61"/>
      <c r="Y105" s="61"/>
      <c r="Z105" s="61"/>
      <c r="AA105" s="61"/>
      <c r="AB105" s="61"/>
    </row>
    <row r="106" spans="1:28" ht="15.75" customHeight="1">
      <c r="A106" s="60">
        <v>1</v>
      </c>
      <c r="P106" s="62"/>
      <c r="X106" s="61"/>
      <c r="Y106" s="61"/>
      <c r="Z106" s="61"/>
      <c r="AA106" s="61"/>
      <c r="AB106" s="61"/>
    </row>
    <row r="107" spans="1:28" ht="15.75" customHeight="1">
      <c r="A107" s="60">
        <v>1</v>
      </c>
      <c r="P107" s="62"/>
      <c r="X107" s="61"/>
      <c r="Y107" s="61"/>
      <c r="Z107" s="61"/>
      <c r="AA107" s="61"/>
      <c r="AB107" s="61"/>
    </row>
    <row r="108" spans="1:28" ht="15.75" customHeight="1">
      <c r="A108" s="60">
        <v>1</v>
      </c>
      <c r="X108" s="61"/>
      <c r="Y108" s="61"/>
      <c r="Z108" s="61"/>
      <c r="AA108" s="61"/>
      <c r="AB108" s="61"/>
    </row>
    <row r="109" spans="1:28" ht="15.75" customHeight="1">
      <c r="A109" s="60">
        <v>1</v>
      </c>
      <c r="X109" s="61"/>
      <c r="Y109" s="61"/>
      <c r="Z109" s="61"/>
      <c r="AA109" s="61"/>
      <c r="AB109" s="61"/>
    </row>
    <row r="110" spans="1:28" ht="15.75" customHeight="1">
      <c r="X110" s="61"/>
      <c r="Y110" s="61"/>
      <c r="Z110" s="61"/>
      <c r="AA110" s="61"/>
      <c r="AB110" s="61"/>
    </row>
    <row r="111" spans="1:28" ht="15.75" customHeight="1">
      <c r="X111" s="61"/>
      <c r="Y111" s="61"/>
      <c r="Z111" s="61"/>
      <c r="AA111" s="61"/>
      <c r="AB111" s="61"/>
    </row>
    <row r="112" spans="1:28" ht="15.75" customHeight="1">
      <c r="X112" s="61"/>
      <c r="Y112" s="61"/>
      <c r="Z112" s="61"/>
      <c r="AA112" s="61"/>
      <c r="AB112" s="61"/>
    </row>
    <row r="113" spans="24:28" ht="15.75" customHeight="1">
      <c r="X113" s="61"/>
      <c r="Y113" s="61"/>
      <c r="Z113" s="61"/>
      <c r="AA113" s="61"/>
      <c r="AB113" s="61"/>
    </row>
    <row r="114" spans="24:28" ht="15.75" customHeight="1">
      <c r="X114" s="61"/>
      <c r="Y114" s="61"/>
      <c r="Z114" s="61"/>
      <c r="AA114" s="61"/>
      <c r="AB114" s="61"/>
    </row>
    <row r="115" spans="24:28" ht="15.75" customHeight="1">
      <c r="X115" s="61"/>
      <c r="Y115" s="61"/>
      <c r="Z115" s="61"/>
      <c r="AA115" s="61"/>
      <c r="AB115" s="61"/>
    </row>
    <row r="116" spans="24:28" ht="15.75" customHeight="1">
      <c r="X116" s="61"/>
      <c r="Y116" s="61"/>
      <c r="Z116" s="61"/>
      <c r="AA116" s="61"/>
      <c r="AB116" s="61"/>
    </row>
    <row r="117" spans="24:28" ht="15.75" customHeight="1">
      <c r="X117" s="61"/>
      <c r="Y117" s="61"/>
      <c r="Z117" s="61"/>
      <c r="AA117" s="61"/>
      <c r="AB117" s="61"/>
    </row>
    <row r="118" spans="24:28" ht="15.75" customHeight="1">
      <c r="X118" s="61"/>
      <c r="Y118" s="61"/>
      <c r="Z118" s="61"/>
      <c r="AA118" s="61"/>
      <c r="AB118" s="61"/>
    </row>
    <row r="119" spans="24:28" ht="15.75" customHeight="1">
      <c r="X119" s="61"/>
      <c r="Y119" s="61"/>
      <c r="Z119" s="61"/>
      <c r="AA119" s="61"/>
      <c r="AB119" s="61"/>
    </row>
    <row r="120" spans="24:28" ht="15.75" customHeight="1">
      <c r="X120" s="61"/>
      <c r="Y120" s="61"/>
      <c r="Z120" s="61"/>
      <c r="AA120" s="61"/>
      <c r="AB120" s="61"/>
    </row>
    <row r="121" spans="24:28" ht="15.75" customHeight="1">
      <c r="X121" s="61"/>
      <c r="Y121" s="61"/>
      <c r="Z121" s="61"/>
      <c r="AA121" s="61"/>
      <c r="AB121" s="61"/>
    </row>
    <row r="122" spans="24:28" ht="15.75" customHeight="1">
      <c r="X122" s="61"/>
      <c r="Y122" s="61"/>
      <c r="Z122" s="61"/>
      <c r="AA122" s="61"/>
      <c r="AB122" s="61"/>
    </row>
    <row r="123" spans="24:28" ht="15.75" customHeight="1">
      <c r="X123" s="61"/>
      <c r="Y123" s="61"/>
      <c r="Z123" s="61"/>
      <c r="AA123" s="61"/>
      <c r="AB123" s="61"/>
    </row>
    <row r="124" spans="24:28" ht="15.75" customHeight="1">
      <c r="X124" s="61"/>
      <c r="Y124" s="61"/>
      <c r="Z124" s="61"/>
      <c r="AA124" s="61"/>
      <c r="AB124" s="61"/>
    </row>
    <row r="125" spans="24:28" ht="15.75" customHeight="1">
      <c r="X125" s="61"/>
      <c r="Y125" s="61"/>
      <c r="Z125" s="61"/>
      <c r="AA125" s="61"/>
      <c r="AB125" s="61"/>
    </row>
    <row r="126" spans="24:28" ht="15.75" customHeight="1">
      <c r="X126" s="61"/>
      <c r="Y126" s="61"/>
      <c r="Z126" s="61"/>
      <c r="AA126" s="61"/>
      <c r="AB126" s="61"/>
    </row>
    <row r="127" spans="24:28" ht="15.75" customHeight="1">
      <c r="X127" s="61"/>
      <c r="Y127" s="61"/>
      <c r="Z127" s="61"/>
      <c r="AA127" s="61"/>
      <c r="AB127" s="61"/>
    </row>
    <row r="128" spans="24:28" ht="15.75" customHeight="1">
      <c r="X128" s="61"/>
      <c r="Y128" s="61"/>
      <c r="Z128" s="61"/>
      <c r="AA128" s="61"/>
      <c r="AB128" s="61"/>
    </row>
    <row r="129" spans="24:28" ht="15.75" customHeight="1">
      <c r="X129" s="61"/>
      <c r="Y129" s="61"/>
      <c r="Z129" s="61"/>
      <c r="AA129" s="61"/>
      <c r="AB129" s="61"/>
    </row>
    <row r="130" spans="24:28" ht="15.75" customHeight="1">
      <c r="X130" s="61"/>
      <c r="Y130" s="61"/>
      <c r="Z130" s="61"/>
      <c r="AA130" s="61"/>
      <c r="AB130" s="61"/>
    </row>
    <row r="131" spans="24:28" ht="15.75" customHeight="1">
      <c r="X131" s="61"/>
      <c r="Y131" s="61"/>
      <c r="Z131" s="61"/>
      <c r="AA131" s="61"/>
      <c r="AB131" s="61"/>
    </row>
    <row r="132" spans="24:28" ht="15.75" customHeight="1">
      <c r="X132" s="61"/>
      <c r="Y132" s="61"/>
      <c r="Z132" s="61"/>
      <c r="AA132" s="61"/>
      <c r="AB132" s="61"/>
    </row>
    <row r="133" spans="24:28" ht="15.75" customHeight="1">
      <c r="X133" s="61"/>
      <c r="Y133" s="61"/>
      <c r="Z133" s="61"/>
      <c r="AA133" s="61"/>
      <c r="AB133" s="61"/>
    </row>
    <row r="134" spans="24:28" ht="15.75" customHeight="1">
      <c r="X134" s="61"/>
      <c r="Y134" s="61"/>
      <c r="Z134" s="61"/>
      <c r="AA134" s="61"/>
      <c r="AB134" s="61"/>
    </row>
    <row r="135" spans="24:28" ht="15.75" customHeight="1">
      <c r="X135" s="61"/>
      <c r="Y135" s="61"/>
      <c r="Z135" s="61"/>
      <c r="AA135" s="61"/>
      <c r="AB135" s="61"/>
    </row>
    <row r="136" spans="24:28" ht="15.75" customHeight="1">
      <c r="X136" s="61"/>
      <c r="Y136" s="61"/>
      <c r="Z136" s="61"/>
      <c r="AA136" s="61"/>
      <c r="AB136" s="61"/>
    </row>
    <row r="137" spans="24:28" ht="15.75" customHeight="1">
      <c r="X137" s="61"/>
      <c r="Y137" s="61"/>
      <c r="Z137" s="61"/>
      <c r="AA137" s="61"/>
      <c r="AB137" s="61"/>
    </row>
    <row r="138" spans="24:28" ht="15.75" customHeight="1">
      <c r="X138" s="61"/>
      <c r="Y138" s="61"/>
      <c r="Z138" s="61"/>
      <c r="AA138" s="61"/>
      <c r="AB138" s="61"/>
    </row>
    <row r="139" spans="24:28" ht="15.75" customHeight="1">
      <c r="X139" s="61"/>
      <c r="Y139" s="61"/>
      <c r="Z139" s="61"/>
      <c r="AA139" s="61"/>
      <c r="AB139" s="61"/>
    </row>
    <row r="140" spans="24:28" ht="15.75" customHeight="1">
      <c r="X140" s="61"/>
      <c r="Y140" s="61"/>
      <c r="Z140" s="61"/>
      <c r="AA140" s="61"/>
      <c r="AB140" s="61"/>
    </row>
    <row r="141" spans="24:28" ht="15.75" customHeight="1">
      <c r="X141" s="61"/>
      <c r="Y141" s="61"/>
      <c r="Z141" s="61"/>
      <c r="AA141" s="61"/>
      <c r="AB141" s="61"/>
    </row>
    <row r="142" spans="24:28" ht="15.75" customHeight="1">
      <c r="X142" s="61"/>
      <c r="Y142" s="61"/>
      <c r="Z142" s="61"/>
      <c r="AA142" s="61"/>
      <c r="AB142" s="61"/>
    </row>
    <row r="143" spans="24:28" ht="15.75" customHeight="1">
      <c r="X143" s="61"/>
      <c r="Y143" s="61"/>
      <c r="Z143" s="61"/>
      <c r="AA143" s="61"/>
      <c r="AB143" s="61"/>
    </row>
    <row r="144" spans="24:28" ht="15.75" customHeight="1">
      <c r="X144" s="61"/>
      <c r="Y144" s="61"/>
      <c r="Z144" s="61"/>
      <c r="AA144" s="61"/>
      <c r="AB144" s="61"/>
    </row>
    <row r="145" spans="24:28" ht="15.75" customHeight="1">
      <c r="X145" s="61"/>
      <c r="Y145" s="61"/>
      <c r="Z145" s="61"/>
      <c r="AA145" s="61"/>
      <c r="AB145" s="61"/>
    </row>
    <row r="146" spans="24:28" ht="15.75" customHeight="1">
      <c r="X146" s="61"/>
      <c r="Y146" s="61"/>
      <c r="Z146" s="61"/>
      <c r="AA146" s="61"/>
      <c r="AB146" s="61"/>
    </row>
    <row r="147" spans="24:28" ht="15.75" customHeight="1">
      <c r="X147" s="61"/>
      <c r="Y147" s="61"/>
      <c r="Z147" s="61"/>
      <c r="AA147" s="61"/>
      <c r="AB147" s="61"/>
    </row>
    <row r="148" spans="24:28" ht="15.75" customHeight="1">
      <c r="X148" s="61"/>
      <c r="Y148" s="61"/>
      <c r="Z148" s="61"/>
      <c r="AA148" s="61"/>
      <c r="AB148" s="61"/>
    </row>
    <row r="149" spans="24:28" ht="15.75" customHeight="1">
      <c r="X149" s="61"/>
      <c r="Y149" s="61"/>
      <c r="Z149" s="61"/>
      <c r="AA149" s="61"/>
      <c r="AB149" s="61"/>
    </row>
    <row r="150" spans="24:28" ht="15.75" customHeight="1">
      <c r="X150" s="61"/>
      <c r="Y150" s="61"/>
      <c r="Z150" s="61"/>
      <c r="AA150" s="61"/>
      <c r="AB150" s="61"/>
    </row>
    <row r="151" spans="24:28" ht="15.75" customHeight="1">
      <c r="X151" s="61"/>
      <c r="Y151" s="61"/>
      <c r="Z151" s="61"/>
      <c r="AA151" s="61"/>
      <c r="AB151" s="61"/>
    </row>
    <row r="152" spans="24:28" ht="15.75" customHeight="1">
      <c r="X152" s="61"/>
      <c r="Y152" s="61"/>
      <c r="Z152" s="61"/>
      <c r="AA152" s="61"/>
      <c r="AB152" s="61"/>
    </row>
    <row r="153" spans="24:28" ht="15.75" customHeight="1">
      <c r="X153" s="61"/>
      <c r="Y153" s="61"/>
      <c r="Z153" s="61"/>
      <c r="AA153" s="61"/>
      <c r="AB153" s="61"/>
    </row>
    <row r="154" spans="24:28" ht="15.75" customHeight="1">
      <c r="X154" s="61"/>
      <c r="Y154" s="61"/>
      <c r="Z154" s="61"/>
      <c r="AA154" s="61"/>
      <c r="AB154" s="61"/>
    </row>
    <row r="155" spans="24:28" ht="15.75" customHeight="1">
      <c r="X155" s="61"/>
      <c r="Y155" s="61"/>
      <c r="Z155" s="61"/>
      <c r="AA155" s="61"/>
      <c r="AB155" s="61"/>
    </row>
    <row r="156" spans="24:28" ht="15.75" customHeight="1">
      <c r="X156" s="61"/>
      <c r="Y156" s="61"/>
      <c r="Z156" s="61"/>
      <c r="AA156" s="61"/>
      <c r="AB156" s="61"/>
    </row>
    <row r="157" spans="24:28" ht="15.75" customHeight="1">
      <c r="X157" s="61"/>
      <c r="Y157" s="61"/>
      <c r="Z157" s="61"/>
      <c r="AA157" s="61"/>
      <c r="AB157" s="61"/>
    </row>
    <row r="158" spans="24:28" ht="15.75" customHeight="1">
      <c r="X158" s="61"/>
      <c r="Y158" s="61"/>
      <c r="Z158" s="61"/>
      <c r="AA158" s="61"/>
      <c r="AB158" s="61"/>
    </row>
    <row r="159" spans="24:28" ht="15.75" customHeight="1">
      <c r="X159" s="61"/>
      <c r="Y159" s="61"/>
      <c r="Z159" s="61"/>
      <c r="AA159" s="61"/>
      <c r="AB159" s="61"/>
    </row>
    <row r="160" spans="24:28" ht="15.75" customHeight="1">
      <c r="X160" s="61"/>
      <c r="Y160" s="61"/>
      <c r="Z160" s="61"/>
      <c r="AA160" s="61"/>
      <c r="AB160" s="61"/>
    </row>
    <row r="161" spans="24:28" ht="15.75" customHeight="1">
      <c r="X161" s="61"/>
      <c r="Y161" s="61"/>
      <c r="Z161" s="61"/>
      <c r="AA161" s="61"/>
      <c r="AB161" s="61"/>
    </row>
    <row r="162" spans="24:28" ht="15.75" customHeight="1">
      <c r="X162" s="61"/>
      <c r="Y162" s="61"/>
      <c r="Z162" s="61"/>
      <c r="AA162" s="61"/>
      <c r="AB162" s="61"/>
    </row>
    <row r="163" spans="24:28" ht="15.75" customHeight="1">
      <c r="X163" s="61"/>
      <c r="Y163" s="61"/>
      <c r="Z163" s="61"/>
      <c r="AA163" s="61"/>
      <c r="AB163" s="61"/>
    </row>
    <row r="164" spans="24:28" ht="15.75" customHeight="1">
      <c r="X164" s="61"/>
      <c r="Y164" s="61"/>
      <c r="Z164" s="61"/>
      <c r="AA164" s="61"/>
      <c r="AB164" s="61"/>
    </row>
    <row r="165" spans="24:28" ht="15.75" customHeight="1">
      <c r="X165" s="61"/>
      <c r="Y165" s="61"/>
      <c r="Z165" s="61"/>
      <c r="AA165" s="61"/>
      <c r="AB165" s="61"/>
    </row>
    <row r="166" spans="24:28" ht="15.75" customHeight="1">
      <c r="X166" s="61"/>
      <c r="Y166" s="61"/>
      <c r="Z166" s="61"/>
      <c r="AA166" s="61"/>
      <c r="AB166" s="61"/>
    </row>
    <row r="167" spans="24:28" ht="15.75" customHeight="1">
      <c r="X167" s="61"/>
      <c r="Y167" s="61"/>
      <c r="Z167" s="61"/>
      <c r="AA167" s="61"/>
      <c r="AB167" s="61"/>
    </row>
    <row r="168" spans="24:28" ht="15.75" customHeight="1">
      <c r="X168" s="61"/>
      <c r="Y168" s="61"/>
      <c r="Z168" s="61"/>
      <c r="AA168" s="61"/>
      <c r="AB168" s="61"/>
    </row>
    <row r="169" spans="24:28" ht="15.75" customHeight="1">
      <c r="X169" s="61"/>
      <c r="Y169" s="61"/>
      <c r="Z169" s="61"/>
      <c r="AA169" s="61"/>
      <c r="AB169" s="61"/>
    </row>
    <row r="170" spans="24:28" ht="15.75" customHeight="1">
      <c r="X170" s="61"/>
      <c r="Y170" s="61"/>
      <c r="Z170" s="61"/>
      <c r="AA170" s="61"/>
      <c r="AB170" s="61"/>
    </row>
    <row r="171" spans="24:28" ht="15.75" customHeight="1">
      <c r="X171" s="61"/>
      <c r="Y171" s="61"/>
      <c r="Z171" s="61"/>
      <c r="AA171" s="61"/>
      <c r="AB171" s="61"/>
    </row>
    <row r="172" spans="24:28" ht="15.75" customHeight="1">
      <c r="X172" s="61"/>
      <c r="Y172" s="61"/>
      <c r="Z172" s="61"/>
      <c r="AA172" s="61"/>
      <c r="AB172" s="61"/>
    </row>
    <row r="173" spans="24:28" ht="15.75" customHeight="1">
      <c r="X173" s="61"/>
      <c r="Y173" s="61"/>
      <c r="Z173" s="61"/>
      <c r="AA173" s="61"/>
      <c r="AB173" s="61"/>
    </row>
    <row r="174" spans="24:28" ht="15.75" customHeight="1">
      <c r="X174" s="61"/>
      <c r="Y174" s="61"/>
      <c r="Z174" s="61"/>
      <c r="AA174" s="61"/>
      <c r="AB174" s="61"/>
    </row>
    <row r="175" spans="24:28" ht="15.75" customHeight="1">
      <c r="X175" s="61"/>
      <c r="Y175" s="61"/>
      <c r="Z175" s="61"/>
      <c r="AA175" s="61"/>
      <c r="AB175" s="61"/>
    </row>
    <row r="176" spans="24:28" ht="15.75" customHeight="1">
      <c r="X176" s="61"/>
      <c r="Y176" s="61"/>
      <c r="Z176" s="61"/>
      <c r="AA176" s="61"/>
      <c r="AB176" s="61"/>
    </row>
    <row r="177" spans="24:28" ht="15.75" customHeight="1">
      <c r="X177" s="61"/>
      <c r="Y177" s="61"/>
      <c r="Z177" s="61"/>
      <c r="AA177" s="61"/>
      <c r="AB177" s="61"/>
    </row>
    <row r="178" spans="24:28" ht="15.75" customHeight="1">
      <c r="X178" s="61"/>
      <c r="Y178" s="61"/>
      <c r="Z178" s="61"/>
      <c r="AA178" s="61"/>
      <c r="AB178" s="61"/>
    </row>
    <row r="179" spans="24:28" ht="15.75" customHeight="1">
      <c r="X179" s="61"/>
      <c r="Y179" s="61"/>
      <c r="Z179" s="61"/>
      <c r="AA179" s="61"/>
      <c r="AB179" s="61"/>
    </row>
    <row r="180" spans="24:28" ht="15.75" customHeight="1">
      <c r="X180" s="61"/>
      <c r="Y180" s="61"/>
      <c r="Z180" s="61"/>
      <c r="AA180" s="61"/>
      <c r="AB180" s="61"/>
    </row>
    <row r="181" spans="24:28" ht="15.75" customHeight="1">
      <c r="X181" s="61"/>
      <c r="Y181" s="61"/>
      <c r="Z181" s="61"/>
      <c r="AA181" s="61"/>
      <c r="AB181" s="61"/>
    </row>
    <row r="182" spans="24:28" ht="15.75" customHeight="1">
      <c r="X182" s="61"/>
      <c r="Y182" s="61"/>
      <c r="Z182" s="61"/>
      <c r="AA182" s="61"/>
      <c r="AB182" s="61"/>
    </row>
    <row r="183" spans="24:28" ht="15.75" customHeight="1">
      <c r="X183" s="61"/>
      <c r="Y183" s="61"/>
      <c r="Z183" s="61"/>
      <c r="AA183" s="61"/>
      <c r="AB183" s="61"/>
    </row>
    <row r="184" spans="24:28" ht="15.75" customHeight="1">
      <c r="X184" s="61"/>
      <c r="Y184" s="61"/>
      <c r="Z184" s="61"/>
      <c r="AA184" s="61"/>
      <c r="AB184" s="61"/>
    </row>
    <row r="185" spans="24:28" ht="15.75" customHeight="1">
      <c r="X185" s="61"/>
      <c r="Y185" s="61"/>
      <c r="Z185" s="61"/>
      <c r="AA185" s="61"/>
      <c r="AB185" s="61"/>
    </row>
    <row r="186" spans="24:28" ht="15.75" customHeight="1">
      <c r="X186" s="61"/>
      <c r="Y186" s="61"/>
      <c r="Z186" s="61"/>
      <c r="AA186" s="61"/>
      <c r="AB186" s="61"/>
    </row>
    <row r="187" spans="24:28" ht="15.75" customHeight="1">
      <c r="X187" s="61"/>
      <c r="Y187" s="61"/>
      <c r="Z187" s="61"/>
      <c r="AA187" s="61"/>
      <c r="AB187" s="61"/>
    </row>
    <row r="188" spans="24:28" ht="15.75" customHeight="1">
      <c r="X188" s="61"/>
      <c r="Y188" s="61"/>
      <c r="Z188" s="61"/>
      <c r="AA188" s="61"/>
      <c r="AB188" s="61"/>
    </row>
    <row r="189" spans="24:28" ht="15.75" customHeight="1">
      <c r="X189" s="61"/>
      <c r="Y189" s="61"/>
      <c r="Z189" s="61"/>
      <c r="AA189" s="61"/>
      <c r="AB189" s="61"/>
    </row>
    <row r="190" spans="24:28" ht="15.75" customHeight="1">
      <c r="X190" s="61"/>
      <c r="Y190" s="61"/>
      <c r="Z190" s="61"/>
      <c r="AA190" s="61"/>
      <c r="AB190" s="61"/>
    </row>
    <row r="191" spans="24:28" ht="15.75" customHeight="1">
      <c r="X191" s="61"/>
      <c r="Y191" s="61"/>
      <c r="Z191" s="61"/>
      <c r="AA191" s="61"/>
      <c r="AB191" s="61"/>
    </row>
    <row r="192" spans="24:28" ht="15.75" customHeight="1">
      <c r="X192" s="61"/>
      <c r="Y192" s="61"/>
      <c r="Z192" s="61"/>
      <c r="AA192" s="61"/>
      <c r="AB192" s="61"/>
    </row>
    <row r="193" spans="24:28" ht="15.75" customHeight="1">
      <c r="X193" s="61"/>
      <c r="Y193" s="61"/>
      <c r="Z193" s="61"/>
      <c r="AA193" s="61"/>
      <c r="AB193" s="61"/>
    </row>
    <row r="194" spans="24:28" ht="15.75" customHeight="1">
      <c r="X194" s="61"/>
      <c r="Y194" s="61"/>
      <c r="Z194" s="61"/>
      <c r="AA194" s="61"/>
      <c r="AB194" s="61"/>
    </row>
    <row r="195" spans="24:28" ht="15.75" customHeight="1">
      <c r="X195" s="61"/>
      <c r="Y195" s="61"/>
      <c r="Z195" s="61"/>
      <c r="AA195" s="61"/>
      <c r="AB195" s="61"/>
    </row>
    <row r="196" spans="24:28" ht="15.75" customHeight="1">
      <c r="X196" s="61"/>
      <c r="Y196" s="61"/>
      <c r="Z196" s="61"/>
      <c r="AA196" s="61"/>
      <c r="AB196" s="61"/>
    </row>
    <row r="197" spans="24:28" ht="15.75" customHeight="1">
      <c r="X197" s="61"/>
      <c r="Y197" s="61"/>
      <c r="Z197" s="61"/>
      <c r="AA197" s="61"/>
      <c r="AB197" s="61"/>
    </row>
    <row r="198" spans="24:28" ht="15.75" customHeight="1">
      <c r="X198" s="61"/>
      <c r="Y198" s="61"/>
      <c r="Z198" s="61"/>
      <c r="AA198" s="61"/>
      <c r="AB198" s="61"/>
    </row>
    <row r="199" spans="24:28" ht="15.75" customHeight="1">
      <c r="X199" s="61"/>
      <c r="Y199" s="61"/>
      <c r="Z199" s="61"/>
      <c r="AA199" s="61"/>
      <c r="AB199" s="61"/>
    </row>
    <row r="200" spans="24:28" ht="15.75" customHeight="1">
      <c r="X200" s="61"/>
      <c r="Y200" s="61"/>
      <c r="Z200" s="61"/>
      <c r="AA200" s="61"/>
      <c r="AB200" s="61"/>
    </row>
    <row r="201" spans="24:28" ht="15.75" customHeight="1">
      <c r="X201" s="61"/>
      <c r="Y201" s="61"/>
      <c r="Z201" s="61"/>
      <c r="AA201" s="61"/>
      <c r="AB201" s="61"/>
    </row>
    <row r="202" spans="24:28" ht="15.75" customHeight="1">
      <c r="X202" s="61"/>
      <c r="Y202" s="61"/>
      <c r="Z202" s="61"/>
      <c r="AA202" s="61"/>
      <c r="AB202" s="61"/>
    </row>
    <row r="203" spans="24:28" ht="15.75" customHeight="1">
      <c r="X203" s="61"/>
      <c r="Y203" s="61"/>
      <c r="Z203" s="61"/>
      <c r="AA203" s="61"/>
      <c r="AB203" s="61"/>
    </row>
    <row r="204" spans="24:28" ht="15.75" customHeight="1">
      <c r="X204" s="61"/>
      <c r="Y204" s="61"/>
      <c r="Z204" s="61"/>
      <c r="AA204" s="61"/>
      <c r="AB204" s="61"/>
    </row>
    <row r="205" spans="24:28" ht="15.75" customHeight="1">
      <c r="X205" s="61"/>
      <c r="Y205" s="61"/>
      <c r="Z205" s="61"/>
      <c r="AA205" s="61"/>
      <c r="AB205" s="61"/>
    </row>
    <row r="206" spans="24:28" ht="15.75" customHeight="1">
      <c r="X206" s="61"/>
      <c r="Y206" s="61"/>
      <c r="Z206" s="61"/>
      <c r="AA206" s="61"/>
      <c r="AB206" s="61"/>
    </row>
    <row r="207" spans="24:28" ht="15.75" customHeight="1">
      <c r="X207" s="61"/>
      <c r="Y207" s="61"/>
      <c r="Z207" s="61"/>
      <c r="AA207" s="61"/>
      <c r="AB207" s="61"/>
    </row>
    <row r="208" spans="24:28" ht="15.75" customHeight="1">
      <c r="X208" s="61"/>
      <c r="Y208" s="61"/>
      <c r="Z208" s="61"/>
      <c r="AA208" s="61"/>
      <c r="AB208" s="61"/>
    </row>
    <row r="209" spans="24:28" ht="15.75" customHeight="1">
      <c r="X209" s="61"/>
      <c r="Y209" s="61"/>
      <c r="Z209" s="61"/>
      <c r="AA209" s="61"/>
      <c r="AB209" s="61"/>
    </row>
    <row r="210" spans="24:28" ht="15.75" customHeight="1">
      <c r="X210" s="61"/>
      <c r="Y210" s="61"/>
      <c r="Z210" s="61"/>
      <c r="AA210" s="61"/>
      <c r="AB210" s="61"/>
    </row>
    <row r="211" spans="24:28" ht="15.75" customHeight="1">
      <c r="X211" s="61"/>
      <c r="Y211" s="61"/>
      <c r="Z211" s="61"/>
      <c r="AA211" s="61"/>
      <c r="AB211" s="61"/>
    </row>
    <row r="212" spans="24:28" ht="15.75" customHeight="1">
      <c r="X212" s="61"/>
      <c r="Y212" s="61"/>
      <c r="Z212" s="61"/>
      <c r="AA212" s="61"/>
      <c r="AB212" s="61"/>
    </row>
    <row r="213" spans="24:28" ht="15.75" customHeight="1">
      <c r="X213" s="61"/>
      <c r="Y213" s="61"/>
      <c r="Z213" s="61"/>
      <c r="AA213" s="61"/>
      <c r="AB213" s="61"/>
    </row>
    <row r="214" spans="24:28" ht="15.75" customHeight="1">
      <c r="X214" s="61"/>
      <c r="Y214" s="61"/>
      <c r="Z214" s="61"/>
      <c r="AA214" s="61"/>
      <c r="AB214" s="61"/>
    </row>
    <row r="215" spans="24:28" ht="15.75" customHeight="1">
      <c r="X215" s="61"/>
      <c r="Y215" s="61"/>
      <c r="Z215" s="61"/>
      <c r="AA215" s="61"/>
      <c r="AB215" s="61"/>
    </row>
    <row r="216" spans="24:28" ht="15.75" customHeight="1">
      <c r="X216" s="61"/>
      <c r="Y216" s="61"/>
      <c r="Z216" s="61"/>
      <c r="AA216" s="61"/>
      <c r="AB216" s="61"/>
    </row>
    <row r="217" spans="24:28" ht="15.75" customHeight="1">
      <c r="X217" s="61"/>
      <c r="Y217" s="61"/>
      <c r="Z217" s="61"/>
      <c r="AA217" s="61"/>
      <c r="AB217" s="61"/>
    </row>
    <row r="218" spans="24:28" ht="15.75" customHeight="1">
      <c r="X218" s="61"/>
      <c r="Y218" s="61"/>
      <c r="Z218" s="61"/>
      <c r="AA218" s="61"/>
      <c r="AB218" s="61"/>
    </row>
    <row r="219" spans="24:28" ht="15.75" customHeight="1">
      <c r="X219" s="61"/>
      <c r="Y219" s="61"/>
      <c r="Z219" s="61"/>
      <c r="AA219" s="61"/>
      <c r="AB219" s="61"/>
    </row>
    <row r="220" spans="24:28" ht="15.75" customHeight="1">
      <c r="X220" s="61"/>
      <c r="Y220" s="61"/>
      <c r="Z220" s="61"/>
      <c r="AA220" s="61"/>
      <c r="AB220" s="61"/>
    </row>
    <row r="221" spans="24:28" ht="15.75" customHeight="1">
      <c r="X221" s="61"/>
      <c r="Y221" s="61"/>
      <c r="Z221" s="61"/>
      <c r="AA221" s="61"/>
      <c r="AB221" s="61"/>
    </row>
    <row r="222" spans="24:28" ht="15.75" customHeight="1">
      <c r="X222" s="61"/>
      <c r="Y222" s="61"/>
      <c r="Z222" s="61"/>
      <c r="AA222" s="61"/>
      <c r="AB222" s="61"/>
    </row>
    <row r="223" spans="24:28" ht="15.75" customHeight="1">
      <c r="X223" s="61"/>
      <c r="Y223" s="61"/>
      <c r="Z223" s="61"/>
      <c r="AA223" s="61"/>
      <c r="AB223" s="61"/>
    </row>
    <row r="224" spans="24:28" ht="15.75" customHeight="1">
      <c r="X224" s="61"/>
      <c r="Y224" s="61"/>
      <c r="Z224" s="61"/>
      <c r="AA224" s="61"/>
      <c r="AB224" s="61"/>
    </row>
    <row r="225" spans="24:28" ht="15.75" customHeight="1">
      <c r="X225" s="61"/>
      <c r="Y225" s="61"/>
      <c r="Z225" s="61"/>
      <c r="AA225" s="61"/>
      <c r="AB225" s="61"/>
    </row>
    <row r="226" spans="24:28" ht="15.75" customHeight="1">
      <c r="X226" s="61"/>
      <c r="Y226" s="61"/>
      <c r="Z226" s="61"/>
      <c r="AA226" s="61"/>
      <c r="AB226" s="61"/>
    </row>
    <row r="227" spans="24:28" ht="15.75" customHeight="1">
      <c r="X227" s="61"/>
      <c r="Y227" s="61"/>
      <c r="Z227" s="61"/>
      <c r="AA227" s="61"/>
      <c r="AB227" s="61"/>
    </row>
    <row r="228" spans="24:28" ht="15.75" customHeight="1">
      <c r="X228" s="61"/>
      <c r="Y228" s="61"/>
      <c r="Z228" s="61"/>
      <c r="AA228" s="61"/>
      <c r="AB228" s="61"/>
    </row>
    <row r="229" spans="24:28" ht="15.75" customHeight="1">
      <c r="X229" s="61"/>
      <c r="Y229" s="61"/>
      <c r="Z229" s="61"/>
      <c r="AA229" s="61"/>
      <c r="AB229" s="61"/>
    </row>
    <row r="230" spans="24:28" ht="15.75" customHeight="1">
      <c r="X230" s="61"/>
      <c r="Y230" s="61"/>
      <c r="Z230" s="61"/>
      <c r="AA230" s="61"/>
      <c r="AB230" s="61"/>
    </row>
    <row r="231" spans="24:28" ht="15.75" customHeight="1">
      <c r="X231" s="61"/>
      <c r="Y231" s="61"/>
      <c r="Z231" s="61"/>
      <c r="AA231" s="61"/>
      <c r="AB231" s="61"/>
    </row>
    <row r="232" spans="24:28" ht="15.75" customHeight="1">
      <c r="X232" s="61"/>
      <c r="Y232" s="61"/>
      <c r="Z232" s="61"/>
      <c r="AA232" s="61"/>
      <c r="AB232" s="61"/>
    </row>
    <row r="233" spans="24:28" ht="15.75" customHeight="1">
      <c r="X233" s="61"/>
      <c r="Y233" s="61"/>
      <c r="Z233" s="61"/>
      <c r="AA233" s="61"/>
      <c r="AB233" s="61"/>
    </row>
    <row r="234" spans="24:28" ht="15.75" customHeight="1">
      <c r="X234" s="61"/>
      <c r="Y234" s="61"/>
      <c r="Z234" s="61"/>
      <c r="AA234" s="61"/>
      <c r="AB234" s="61"/>
    </row>
    <row r="235" spans="24:28" ht="15.75" customHeight="1">
      <c r="X235" s="61"/>
      <c r="Y235" s="61"/>
      <c r="Z235" s="61"/>
      <c r="AA235" s="61"/>
      <c r="AB235" s="61"/>
    </row>
    <row r="236" spans="24:28" ht="15.75" customHeight="1">
      <c r="X236" s="61"/>
      <c r="Y236" s="61"/>
      <c r="Z236" s="61"/>
      <c r="AA236" s="61"/>
      <c r="AB236" s="61"/>
    </row>
    <row r="237" spans="24:28" ht="15.75" customHeight="1">
      <c r="X237" s="61"/>
      <c r="Y237" s="61"/>
      <c r="Z237" s="61"/>
      <c r="AA237" s="61"/>
      <c r="AB237" s="61"/>
    </row>
    <row r="238" spans="24:28" ht="15.75" customHeight="1">
      <c r="X238" s="61"/>
      <c r="Y238" s="61"/>
      <c r="Z238" s="61"/>
      <c r="AA238" s="61"/>
      <c r="AB238" s="61"/>
    </row>
    <row r="239" spans="24:28" ht="15.75" customHeight="1">
      <c r="X239" s="61"/>
      <c r="Y239" s="61"/>
      <c r="Z239" s="61"/>
      <c r="AA239" s="61"/>
      <c r="AB239" s="61"/>
    </row>
    <row r="240" spans="24:28" ht="15.75" customHeight="1">
      <c r="X240" s="61"/>
      <c r="Y240" s="61"/>
      <c r="Z240" s="61"/>
      <c r="AA240" s="61"/>
      <c r="AB240" s="61"/>
    </row>
    <row r="241" spans="24:28" ht="15.75" customHeight="1">
      <c r="X241" s="61"/>
      <c r="Y241" s="61"/>
      <c r="Z241" s="61"/>
      <c r="AA241" s="61"/>
      <c r="AB241" s="61"/>
    </row>
    <row r="242" spans="24:28" ht="15.75" customHeight="1">
      <c r="X242" s="61"/>
      <c r="Y242" s="61"/>
      <c r="Z242" s="61"/>
      <c r="AA242" s="61"/>
      <c r="AB242" s="61"/>
    </row>
    <row r="243" spans="24:28" ht="15.75" customHeight="1">
      <c r="X243" s="61"/>
      <c r="Y243" s="61"/>
      <c r="Z243" s="61"/>
      <c r="AA243" s="61"/>
      <c r="AB243" s="61"/>
    </row>
    <row r="244" spans="24:28" ht="15.75" customHeight="1">
      <c r="X244" s="61"/>
      <c r="Y244" s="61"/>
      <c r="Z244" s="61"/>
      <c r="AA244" s="61"/>
      <c r="AB244" s="61"/>
    </row>
    <row r="245" spans="24:28" ht="15.75" customHeight="1">
      <c r="X245" s="61"/>
      <c r="Y245" s="61"/>
      <c r="Z245" s="61"/>
      <c r="AA245" s="61"/>
      <c r="AB245" s="61"/>
    </row>
    <row r="246" spans="24:28" ht="15.75" customHeight="1">
      <c r="X246" s="61"/>
      <c r="Y246" s="61"/>
      <c r="Z246" s="61"/>
      <c r="AA246" s="61"/>
      <c r="AB246" s="61"/>
    </row>
    <row r="247" spans="24:28" ht="15.75" customHeight="1">
      <c r="X247" s="61"/>
      <c r="Y247" s="61"/>
      <c r="Z247" s="61"/>
      <c r="AA247" s="61"/>
      <c r="AB247" s="61"/>
    </row>
    <row r="248" spans="24:28" ht="15.75" customHeight="1">
      <c r="X248" s="61"/>
      <c r="Y248" s="61"/>
      <c r="Z248" s="61"/>
      <c r="AA248" s="61"/>
      <c r="AB248" s="61"/>
    </row>
    <row r="249" spans="24:28" ht="15.75" customHeight="1">
      <c r="X249" s="61"/>
      <c r="Y249" s="61"/>
      <c r="Z249" s="61"/>
      <c r="AA249" s="61"/>
      <c r="AB249" s="61"/>
    </row>
    <row r="250" spans="24:28" ht="15.75" customHeight="1">
      <c r="X250" s="61"/>
      <c r="Y250" s="61"/>
      <c r="Z250" s="61"/>
      <c r="AA250" s="61"/>
      <c r="AB250" s="61"/>
    </row>
    <row r="251" spans="24:28" ht="15.75" customHeight="1">
      <c r="X251" s="61"/>
      <c r="Y251" s="61"/>
      <c r="Z251" s="61"/>
      <c r="AA251" s="61"/>
      <c r="AB251" s="61"/>
    </row>
    <row r="252" spans="24:28" ht="15.75" customHeight="1">
      <c r="X252" s="61"/>
      <c r="Y252" s="61"/>
      <c r="Z252" s="61"/>
      <c r="AA252" s="61"/>
      <c r="AB252" s="61"/>
    </row>
    <row r="253" spans="24:28" ht="15.75" customHeight="1">
      <c r="X253" s="61"/>
      <c r="Y253" s="61"/>
      <c r="Z253" s="61"/>
      <c r="AA253" s="61"/>
      <c r="AB253" s="61"/>
    </row>
    <row r="254" spans="24:28" ht="15.75" customHeight="1">
      <c r="X254" s="61"/>
      <c r="Y254" s="61"/>
      <c r="Z254" s="61"/>
      <c r="AA254" s="61"/>
      <c r="AB254" s="61"/>
    </row>
    <row r="255" spans="24:28" ht="15.75" customHeight="1">
      <c r="X255" s="61"/>
      <c r="Y255" s="61"/>
      <c r="Z255" s="61"/>
      <c r="AA255" s="61"/>
      <c r="AB255" s="61"/>
    </row>
    <row r="256" spans="24:28" ht="15.75" customHeight="1">
      <c r="X256" s="61"/>
      <c r="Y256" s="61"/>
      <c r="Z256" s="61"/>
      <c r="AA256" s="61"/>
      <c r="AB256" s="61"/>
    </row>
    <row r="257" spans="24:28" ht="15.75" customHeight="1">
      <c r="X257" s="61"/>
      <c r="Y257" s="61"/>
      <c r="Z257" s="61"/>
      <c r="AA257" s="61"/>
      <c r="AB257" s="61"/>
    </row>
    <row r="258" spans="24:28" ht="15.75" customHeight="1">
      <c r="X258" s="61"/>
      <c r="Y258" s="61"/>
      <c r="Z258" s="61"/>
      <c r="AA258" s="61"/>
      <c r="AB258" s="61"/>
    </row>
    <row r="259" spans="24:28" ht="15.75" customHeight="1">
      <c r="X259" s="61"/>
      <c r="Y259" s="61"/>
      <c r="Z259" s="61"/>
      <c r="AA259" s="61"/>
      <c r="AB259" s="61"/>
    </row>
    <row r="260" spans="24:28" ht="15.75" customHeight="1">
      <c r="X260" s="61"/>
      <c r="Y260" s="61"/>
      <c r="Z260" s="61"/>
      <c r="AA260" s="61"/>
      <c r="AB260" s="61"/>
    </row>
    <row r="261" spans="24:28" ht="15.75" customHeight="1">
      <c r="X261" s="61"/>
      <c r="Y261" s="61"/>
      <c r="Z261" s="61"/>
      <c r="AA261" s="61"/>
      <c r="AB261" s="61"/>
    </row>
    <row r="262" spans="24:28" ht="15.75" customHeight="1">
      <c r="X262" s="61"/>
      <c r="Y262" s="61"/>
      <c r="Z262" s="61"/>
      <c r="AA262" s="61"/>
      <c r="AB262" s="61"/>
    </row>
    <row r="263" spans="24:28" ht="15.75" customHeight="1">
      <c r="X263" s="61"/>
      <c r="Y263" s="61"/>
      <c r="Z263" s="61"/>
      <c r="AA263" s="61"/>
      <c r="AB263" s="61"/>
    </row>
    <row r="264" spans="24:28" ht="15.75" customHeight="1">
      <c r="X264" s="61"/>
      <c r="Y264" s="61"/>
      <c r="Z264" s="61"/>
      <c r="AA264" s="61"/>
      <c r="AB264" s="61"/>
    </row>
    <row r="265" spans="24:28" ht="15.75" customHeight="1">
      <c r="X265" s="61"/>
      <c r="Y265" s="61"/>
      <c r="Z265" s="61"/>
      <c r="AA265" s="61"/>
      <c r="AB265" s="61"/>
    </row>
    <row r="266" spans="24:28" ht="15.75" customHeight="1">
      <c r="X266" s="61"/>
      <c r="Y266" s="61"/>
      <c r="Z266" s="61"/>
      <c r="AA266" s="61"/>
      <c r="AB266" s="61"/>
    </row>
    <row r="267" spans="24:28" ht="15.75" customHeight="1">
      <c r="X267" s="61"/>
      <c r="Y267" s="61"/>
      <c r="Z267" s="61"/>
      <c r="AA267" s="61"/>
      <c r="AB267" s="61"/>
    </row>
    <row r="268" spans="24:28" ht="15.75" customHeight="1">
      <c r="X268" s="61"/>
      <c r="Y268" s="61"/>
      <c r="Z268" s="61"/>
      <c r="AA268" s="61"/>
      <c r="AB268" s="61"/>
    </row>
    <row r="269" spans="24:28" ht="15.75" customHeight="1">
      <c r="X269" s="61"/>
      <c r="Y269" s="61"/>
      <c r="Z269" s="61"/>
      <c r="AA269" s="61"/>
      <c r="AB269" s="61"/>
    </row>
    <row r="270" spans="24:28" ht="15.75" customHeight="1">
      <c r="X270" s="61"/>
      <c r="Y270" s="61"/>
      <c r="Z270" s="61"/>
      <c r="AA270" s="61"/>
      <c r="AB270" s="61"/>
    </row>
    <row r="271" spans="24:28" ht="15.75" customHeight="1">
      <c r="X271" s="61"/>
      <c r="Y271" s="61"/>
      <c r="Z271" s="61"/>
      <c r="AA271" s="61"/>
      <c r="AB271" s="61"/>
    </row>
    <row r="272" spans="24:28" ht="15.75" customHeight="1">
      <c r="X272" s="61"/>
      <c r="Y272" s="61"/>
      <c r="Z272" s="61"/>
      <c r="AA272" s="61"/>
      <c r="AB272" s="61"/>
    </row>
    <row r="273" spans="24:28" ht="15.75" customHeight="1">
      <c r="X273" s="61"/>
      <c r="Y273" s="61"/>
      <c r="Z273" s="61"/>
      <c r="AA273" s="61"/>
      <c r="AB273" s="61"/>
    </row>
    <row r="274" spans="24:28" ht="15.75" customHeight="1">
      <c r="X274" s="61"/>
      <c r="Y274" s="61"/>
      <c r="Z274" s="61"/>
      <c r="AA274" s="61"/>
      <c r="AB274" s="61"/>
    </row>
    <row r="275" spans="24:28" ht="15.75" customHeight="1">
      <c r="X275" s="61"/>
      <c r="Y275" s="61"/>
      <c r="Z275" s="61"/>
      <c r="AA275" s="61"/>
      <c r="AB275" s="61"/>
    </row>
    <row r="276" spans="24:28" ht="15.75" customHeight="1">
      <c r="X276" s="61"/>
      <c r="Y276" s="61"/>
      <c r="Z276" s="61"/>
      <c r="AA276" s="61"/>
      <c r="AB276" s="61"/>
    </row>
    <row r="277" spans="24:28" ht="15.75" customHeight="1">
      <c r="X277" s="61"/>
      <c r="Y277" s="61"/>
      <c r="Z277" s="61"/>
      <c r="AA277" s="61"/>
      <c r="AB277" s="61"/>
    </row>
    <row r="278" spans="24:28" ht="15.75" customHeight="1">
      <c r="X278" s="61"/>
      <c r="Y278" s="61"/>
      <c r="Z278" s="61"/>
      <c r="AA278" s="61"/>
      <c r="AB278" s="61"/>
    </row>
    <row r="279" spans="24:28" ht="15.75" customHeight="1">
      <c r="X279" s="61"/>
      <c r="Y279" s="61"/>
      <c r="Z279" s="61"/>
      <c r="AA279" s="61"/>
      <c r="AB279" s="61"/>
    </row>
    <row r="280" spans="24:28" ht="15.75" customHeight="1">
      <c r="X280" s="61"/>
      <c r="Y280" s="61"/>
      <c r="Z280" s="61"/>
      <c r="AA280" s="61"/>
      <c r="AB280" s="61"/>
    </row>
    <row r="281" spans="24:28" ht="15.75" customHeight="1">
      <c r="X281" s="61"/>
      <c r="Y281" s="61"/>
      <c r="Z281" s="61"/>
      <c r="AA281" s="61"/>
      <c r="AB281" s="61"/>
    </row>
    <row r="282" spans="24:28" ht="15.75" customHeight="1">
      <c r="X282" s="61"/>
      <c r="Y282" s="61"/>
      <c r="Z282" s="61"/>
      <c r="AA282" s="61"/>
      <c r="AB282" s="61"/>
    </row>
    <row r="283" spans="24:28" ht="15.75" customHeight="1">
      <c r="X283" s="61"/>
      <c r="Y283" s="61"/>
      <c r="Z283" s="61"/>
      <c r="AA283" s="61"/>
      <c r="AB283" s="61"/>
    </row>
    <row r="284" spans="24:28" ht="15.75" customHeight="1">
      <c r="X284" s="61"/>
      <c r="Y284" s="61"/>
      <c r="Z284" s="61"/>
      <c r="AA284" s="61"/>
      <c r="AB284" s="61"/>
    </row>
    <row r="285" spans="24:28" ht="15.75" customHeight="1">
      <c r="X285" s="61"/>
      <c r="Y285" s="61"/>
      <c r="Z285" s="61"/>
      <c r="AA285" s="61"/>
      <c r="AB285" s="61"/>
    </row>
    <row r="286" spans="24:28" ht="15.75" customHeight="1">
      <c r="X286" s="61"/>
      <c r="Y286" s="61"/>
      <c r="Z286" s="61"/>
      <c r="AA286" s="61"/>
      <c r="AB286" s="61"/>
    </row>
    <row r="287" spans="24:28" ht="15.75" customHeight="1">
      <c r="X287" s="61"/>
      <c r="Y287" s="61"/>
      <c r="Z287" s="61"/>
      <c r="AA287" s="61"/>
      <c r="AB287" s="61"/>
    </row>
    <row r="288" spans="24:28" ht="15.75" customHeight="1">
      <c r="X288" s="61"/>
      <c r="Y288" s="61"/>
      <c r="Z288" s="61"/>
      <c r="AA288" s="61"/>
      <c r="AB288" s="61"/>
    </row>
    <row r="289" spans="24:28" ht="15.75" customHeight="1">
      <c r="X289" s="61"/>
      <c r="Y289" s="61"/>
      <c r="Z289" s="61"/>
      <c r="AA289" s="61"/>
      <c r="AB289" s="61"/>
    </row>
    <row r="290" spans="24:28" ht="15.75" customHeight="1">
      <c r="X290" s="61"/>
      <c r="Y290" s="61"/>
      <c r="Z290" s="61"/>
      <c r="AA290" s="61"/>
      <c r="AB290" s="61"/>
    </row>
    <row r="291" spans="24:28" ht="15.75" customHeight="1">
      <c r="X291" s="61"/>
      <c r="Y291" s="61"/>
      <c r="Z291" s="61"/>
      <c r="AA291" s="61"/>
      <c r="AB291" s="61"/>
    </row>
    <row r="292" spans="24:28" ht="15.75" customHeight="1">
      <c r="X292" s="61"/>
      <c r="Y292" s="61"/>
      <c r="Z292" s="61"/>
      <c r="AA292" s="61"/>
      <c r="AB292" s="61"/>
    </row>
    <row r="293" spans="24:28" ht="15.75" customHeight="1">
      <c r="X293" s="61"/>
      <c r="Y293" s="61"/>
      <c r="Z293" s="61"/>
      <c r="AA293" s="61"/>
      <c r="AB293" s="61"/>
    </row>
    <row r="294" spans="24:28" ht="15.75" customHeight="1">
      <c r="X294" s="61"/>
      <c r="Y294" s="61"/>
      <c r="Z294" s="61"/>
      <c r="AA294" s="61"/>
      <c r="AB294" s="61"/>
    </row>
    <row r="295" spans="24:28" ht="15.75" customHeight="1">
      <c r="X295" s="61"/>
      <c r="Y295" s="61"/>
      <c r="Z295" s="61"/>
      <c r="AA295" s="61"/>
      <c r="AB295" s="61"/>
    </row>
    <row r="296" spans="24:28" ht="15.75" customHeight="1">
      <c r="X296" s="61"/>
      <c r="Y296" s="61"/>
      <c r="Z296" s="61"/>
      <c r="AA296" s="61"/>
      <c r="AB296" s="61"/>
    </row>
    <row r="297" spans="24:28" ht="15.75" customHeight="1">
      <c r="X297" s="61"/>
      <c r="Y297" s="61"/>
      <c r="Z297" s="61"/>
      <c r="AA297" s="61"/>
      <c r="AB297" s="61"/>
    </row>
    <row r="298" spans="24:28" ht="15.75" customHeight="1">
      <c r="X298" s="61"/>
      <c r="Y298" s="61"/>
      <c r="Z298" s="61"/>
      <c r="AA298" s="61"/>
      <c r="AB298" s="61"/>
    </row>
    <row r="299" spans="24:28" ht="15.75" customHeight="1">
      <c r="X299" s="61"/>
      <c r="Y299" s="61"/>
      <c r="Z299" s="61"/>
      <c r="AA299" s="61"/>
      <c r="AB299" s="61"/>
    </row>
    <row r="300" spans="24:28" ht="15.75" customHeight="1">
      <c r="X300" s="61"/>
      <c r="Y300" s="61"/>
      <c r="Z300" s="61"/>
      <c r="AA300" s="61"/>
      <c r="AB300" s="61"/>
    </row>
    <row r="301" spans="24:28" ht="15.75" customHeight="1">
      <c r="X301" s="61"/>
      <c r="Y301" s="61"/>
      <c r="Z301" s="61"/>
      <c r="AA301" s="61"/>
      <c r="AB301" s="61"/>
    </row>
    <row r="302" spans="24:28" ht="15.75" customHeight="1">
      <c r="X302" s="61"/>
      <c r="Y302" s="61"/>
      <c r="Z302" s="61"/>
      <c r="AA302" s="61"/>
      <c r="AB302" s="61"/>
    </row>
    <row r="303" spans="24:28" ht="15.75" customHeight="1">
      <c r="X303" s="61"/>
      <c r="Y303" s="61"/>
      <c r="Z303" s="61"/>
      <c r="AA303" s="61"/>
      <c r="AB303" s="61"/>
    </row>
    <row r="304" spans="24:28" ht="15.75" customHeight="1">
      <c r="X304" s="61"/>
      <c r="Y304" s="61"/>
      <c r="Z304" s="61"/>
      <c r="AA304" s="61"/>
      <c r="AB304" s="61"/>
    </row>
    <row r="305" spans="24:28" ht="15.75" customHeight="1">
      <c r="X305" s="61"/>
      <c r="Y305" s="61"/>
      <c r="Z305" s="61"/>
      <c r="AA305" s="61"/>
      <c r="AB305" s="61"/>
    </row>
    <row r="306" spans="24:28" ht="15.75" customHeight="1">
      <c r="X306" s="61"/>
      <c r="Y306" s="61"/>
      <c r="Z306" s="61"/>
      <c r="AA306" s="61"/>
      <c r="AB306" s="61"/>
    </row>
    <row r="307" spans="24:28" ht="15.75" customHeight="1">
      <c r="X307" s="61"/>
      <c r="Y307" s="61"/>
      <c r="Z307" s="61"/>
      <c r="AA307" s="61"/>
      <c r="AB307" s="61"/>
    </row>
    <row r="308" spans="24:28" ht="15.75" customHeight="1">
      <c r="X308" s="61"/>
      <c r="Y308" s="61"/>
      <c r="Z308" s="61"/>
      <c r="AA308" s="61"/>
      <c r="AB308" s="61"/>
    </row>
    <row r="309" spans="24:28" ht="15.75" customHeight="1">
      <c r="X309" s="61"/>
      <c r="Y309" s="61"/>
      <c r="Z309" s="61"/>
      <c r="AA309" s="61"/>
      <c r="AB309" s="61"/>
    </row>
    <row r="310" spans="24:28" ht="15.75" customHeight="1">
      <c r="X310" s="61"/>
      <c r="Y310" s="61"/>
      <c r="Z310" s="61"/>
      <c r="AA310" s="61"/>
      <c r="AB310" s="61"/>
    </row>
    <row r="311" spans="24:28" ht="15.75" customHeight="1">
      <c r="X311" s="61"/>
      <c r="Y311" s="61"/>
      <c r="Z311" s="61"/>
      <c r="AA311" s="61"/>
      <c r="AB311" s="61"/>
    </row>
    <row r="312" spans="24:28" ht="15.75" customHeight="1">
      <c r="X312" s="61"/>
      <c r="Y312" s="61"/>
      <c r="Z312" s="61"/>
      <c r="AA312" s="61"/>
      <c r="AB312" s="61"/>
    </row>
    <row r="313" spans="24:28" ht="15.75" customHeight="1">
      <c r="X313" s="61"/>
      <c r="Y313" s="61"/>
      <c r="Z313" s="61"/>
      <c r="AA313" s="61"/>
      <c r="AB313" s="61"/>
    </row>
    <row r="314" spans="24:28" ht="15.75" customHeight="1">
      <c r="X314" s="61"/>
      <c r="Y314" s="61"/>
      <c r="Z314" s="61"/>
      <c r="AA314" s="61"/>
      <c r="AB314" s="61"/>
    </row>
    <row r="315" spans="24:28" ht="15.75" customHeight="1">
      <c r="X315" s="61"/>
      <c r="Y315" s="61"/>
      <c r="Z315" s="61"/>
      <c r="AA315" s="61"/>
      <c r="AB315" s="61"/>
    </row>
    <row r="316" spans="24:28" ht="15.75" customHeight="1">
      <c r="X316" s="61"/>
      <c r="Y316" s="61"/>
      <c r="Z316" s="61"/>
      <c r="AA316" s="61"/>
      <c r="AB316" s="61"/>
    </row>
    <row r="317" spans="24:28" ht="15.75" customHeight="1">
      <c r="X317" s="61"/>
      <c r="Y317" s="61"/>
      <c r="Z317" s="61"/>
      <c r="AA317" s="61"/>
      <c r="AB317" s="61"/>
    </row>
    <row r="318" spans="24:28" ht="15.75" customHeight="1">
      <c r="X318" s="61"/>
      <c r="Y318" s="61"/>
      <c r="Z318" s="61"/>
      <c r="AA318" s="61"/>
      <c r="AB318" s="61"/>
    </row>
    <row r="319" spans="24:28" ht="15.75" customHeight="1">
      <c r="X319" s="61"/>
      <c r="Y319" s="61"/>
      <c r="Z319" s="61"/>
      <c r="AA319" s="61"/>
      <c r="AB319" s="61"/>
    </row>
    <row r="320" spans="24:28" ht="15.75" customHeight="1">
      <c r="X320" s="61"/>
      <c r="Y320" s="61"/>
      <c r="Z320" s="61"/>
      <c r="AA320" s="61"/>
      <c r="AB320" s="61"/>
    </row>
    <row r="321" spans="24:28" ht="15.75" customHeight="1">
      <c r="X321" s="61"/>
      <c r="Y321" s="61"/>
      <c r="Z321" s="61"/>
      <c r="AA321" s="61"/>
      <c r="AB321" s="61"/>
    </row>
    <row r="322" spans="24:28" ht="15.75" customHeight="1">
      <c r="X322" s="61"/>
      <c r="Y322" s="61"/>
      <c r="Z322" s="61"/>
      <c r="AA322" s="61"/>
      <c r="AB322" s="61"/>
    </row>
    <row r="323" spans="24:28" ht="15.75" customHeight="1">
      <c r="X323" s="61"/>
      <c r="Y323" s="61"/>
      <c r="Z323" s="61"/>
      <c r="AA323" s="61"/>
      <c r="AB323" s="61"/>
    </row>
    <row r="324" spans="24:28" ht="15.75" customHeight="1">
      <c r="X324" s="61"/>
      <c r="Y324" s="61"/>
      <c r="Z324" s="61"/>
      <c r="AA324" s="61"/>
      <c r="AB324" s="61"/>
    </row>
    <row r="325" spans="24:28" ht="15.75" customHeight="1">
      <c r="X325" s="61"/>
      <c r="Y325" s="61"/>
      <c r="Z325" s="61"/>
      <c r="AA325" s="61"/>
      <c r="AB325" s="61"/>
    </row>
    <row r="326" spans="24:28" ht="15.75" customHeight="1">
      <c r="X326" s="61"/>
      <c r="Y326" s="61"/>
      <c r="Z326" s="61"/>
      <c r="AA326" s="61"/>
      <c r="AB326" s="61"/>
    </row>
    <row r="327" spans="24:28" ht="15.75" customHeight="1">
      <c r="X327" s="61"/>
      <c r="Y327" s="61"/>
      <c r="Z327" s="61"/>
      <c r="AA327" s="61"/>
      <c r="AB327" s="61"/>
    </row>
    <row r="328" spans="24:28" ht="15.75" customHeight="1">
      <c r="X328" s="61"/>
      <c r="Y328" s="61"/>
      <c r="Z328" s="61"/>
      <c r="AA328" s="61"/>
      <c r="AB328" s="61"/>
    </row>
    <row r="329" spans="24:28" ht="15.75" customHeight="1">
      <c r="X329" s="61"/>
      <c r="Y329" s="61"/>
      <c r="Z329" s="61"/>
      <c r="AA329" s="61"/>
      <c r="AB329" s="61"/>
    </row>
    <row r="330" spans="24:28" ht="15.75" customHeight="1">
      <c r="X330" s="61"/>
      <c r="Y330" s="61"/>
      <c r="Z330" s="61"/>
      <c r="AA330" s="61"/>
      <c r="AB330" s="61"/>
    </row>
    <row r="331" spans="24:28" ht="15.75" customHeight="1">
      <c r="X331" s="61"/>
      <c r="Y331" s="61"/>
      <c r="Z331" s="61"/>
      <c r="AA331" s="61"/>
      <c r="AB331" s="61"/>
    </row>
    <row r="332" spans="24:28" ht="15.75" customHeight="1">
      <c r="X332" s="61"/>
      <c r="Y332" s="61"/>
      <c r="Z332" s="61"/>
      <c r="AA332" s="61"/>
      <c r="AB332" s="61"/>
    </row>
    <row r="333" spans="24:28" ht="15.75" customHeight="1">
      <c r="X333" s="61"/>
      <c r="Y333" s="61"/>
      <c r="Z333" s="61"/>
      <c r="AA333" s="61"/>
      <c r="AB333" s="61"/>
    </row>
    <row r="334" spans="24:28" ht="15.75" customHeight="1">
      <c r="X334" s="61"/>
      <c r="Y334" s="61"/>
      <c r="Z334" s="61"/>
      <c r="AA334" s="61"/>
      <c r="AB334" s="61"/>
    </row>
    <row r="335" spans="24:28" ht="15.75" customHeight="1">
      <c r="X335" s="61"/>
      <c r="Y335" s="61"/>
      <c r="Z335" s="61"/>
      <c r="AA335" s="61"/>
      <c r="AB335" s="61"/>
    </row>
    <row r="336" spans="24:28" ht="15.75" customHeight="1">
      <c r="X336" s="61"/>
      <c r="Y336" s="61"/>
      <c r="Z336" s="61"/>
      <c r="AA336" s="61"/>
      <c r="AB336" s="61"/>
    </row>
    <row r="337" spans="24:28" ht="15.75" customHeight="1">
      <c r="X337" s="61"/>
      <c r="Y337" s="61"/>
      <c r="Z337" s="61"/>
      <c r="AA337" s="61"/>
      <c r="AB337" s="61"/>
    </row>
    <row r="338" spans="24:28" ht="15.75" customHeight="1">
      <c r="X338" s="61"/>
      <c r="Y338" s="61"/>
      <c r="Z338" s="61"/>
      <c r="AA338" s="61"/>
      <c r="AB338" s="61"/>
    </row>
    <row r="339" spans="24:28" ht="15.75" customHeight="1">
      <c r="X339" s="61"/>
      <c r="Y339" s="61"/>
      <c r="Z339" s="61"/>
      <c r="AA339" s="61"/>
      <c r="AB339" s="61"/>
    </row>
    <row r="340" spans="24:28" ht="15.75" customHeight="1">
      <c r="X340" s="61"/>
      <c r="Y340" s="61"/>
      <c r="Z340" s="61"/>
      <c r="AA340" s="61"/>
      <c r="AB340" s="61"/>
    </row>
    <row r="341" spans="24:28" ht="15.75" customHeight="1">
      <c r="X341" s="61"/>
      <c r="Y341" s="61"/>
      <c r="Z341" s="61"/>
      <c r="AA341" s="61"/>
      <c r="AB341" s="61"/>
    </row>
    <row r="342" spans="24:28" ht="15.75" customHeight="1">
      <c r="X342" s="61"/>
      <c r="Y342" s="61"/>
      <c r="Z342" s="61"/>
      <c r="AA342" s="61"/>
      <c r="AB342" s="61"/>
    </row>
    <row r="343" spans="24:28" ht="15.75" customHeight="1">
      <c r="X343" s="61"/>
      <c r="Y343" s="61"/>
      <c r="Z343" s="61"/>
      <c r="AA343" s="61"/>
      <c r="AB343" s="61"/>
    </row>
    <row r="344" spans="24:28" ht="15.75" customHeight="1">
      <c r="X344" s="61"/>
      <c r="Y344" s="61"/>
      <c r="Z344" s="61"/>
      <c r="AA344" s="61"/>
      <c r="AB344" s="61"/>
    </row>
    <row r="345" spans="24:28" ht="15.75" customHeight="1">
      <c r="X345" s="61"/>
      <c r="Y345" s="61"/>
      <c r="Z345" s="61"/>
      <c r="AA345" s="61"/>
      <c r="AB345" s="61"/>
    </row>
    <row r="346" spans="24:28" ht="15.75" customHeight="1">
      <c r="X346" s="61"/>
      <c r="Y346" s="61"/>
      <c r="Z346" s="61"/>
      <c r="AA346" s="61"/>
      <c r="AB346" s="61"/>
    </row>
    <row r="347" spans="24:28" ht="15.75" customHeight="1">
      <c r="X347" s="61"/>
      <c r="Y347" s="61"/>
      <c r="Z347" s="61"/>
      <c r="AA347" s="61"/>
      <c r="AB347" s="61"/>
    </row>
    <row r="348" spans="24:28" ht="15.75" customHeight="1">
      <c r="X348" s="61"/>
      <c r="Y348" s="61"/>
      <c r="Z348" s="61"/>
      <c r="AA348" s="61"/>
      <c r="AB348" s="61"/>
    </row>
    <row r="349" spans="24:28" ht="15.75" customHeight="1">
      <c r="X349" s="61"/>
      <c r="Y349" s="61"/>
      <c r="Z349" s="61"/>
      <c r="AA349" s="61"/>
      <c r="AB349" s="61"/>
    </row>
    <row r="350" spans="24:28" ht="15.75" customHeight="1">
      <c r="X350" s="61"/>
      <c r="Y350" s="61"/>
      <c r="Z350" s="61"/>
      <c r="AA350" s="61"/>
      <c r="AB350" s="61"/>
    </row>
    <row r="351" spans="24:28" ht="15.75" customHeight="1">
      <c r="X351" s="61"/>
      <c r="Y351" s="61"/>
      <c r="Z351" s="61"/>
      <c r="AA351" s="61"/>
      <c r="AB351" s="61"/>
    </row>
    <row r="352" spans="24:28" ht="15.75" customHeight="1">
      <c r="X352" s="61"/>
      <c r="Y352" s="61"/>
      <c r="Z352" s="61"/>
      <c r="AA352" s="61"/>
      <c r="AB352" s="61"/>
    </row>
    <row r="353" spans="24:28" ht="15.75" customHeight="1">
      <c r="X353" s="61"/>
      <c r="Y353" s="61"/>
      <c r="Z353" s="61"/>
      <c r="AA353" s="61"/>
      <c r="AB353" s="61"/>
    </row>
    <row r="354" spans="24:28" ht="15.75" customHeight="1">
      <c r="X354" s="61"/>
      <c r="Y354" s="61"/>
      <c r="Z354" s="61"/>
      <c r="AA354" s="61"/>
      <c r="AB354" s="61"/>
    </row>
    <row r="355" spans="24:28" ht="15.75" customHeight="1">
      <c r="X355" s="61"/>
      <c r="Y355" s="61"/>
      <c r="Z355" s="61"/>
      <c r="AA355" s="61"/>
      <c r="AB355" s="61"/>
    </row>
    <row r="356" spans="24:28" ht="15.75" customHeight="1">
      <c r="X356" s="61"/>
      <c r="Y356" s="61"/>
      <c r="Z356" s="61"/>
      <c r="AA356" s="61"/>
      <c r="AB356" s="61"/>
    </row>
    <row r="357" spans="24:28" ht="15.75" customHeight="1">
      <c r="X357" s="61"/>
      <c r="Y357" s="61"/>
      <c r="Z357" s="61"/>
      <c r="AA357" s="61"/>
      <c r="AB357" s="61"/>
    </row>
    <row r="358" spans="24:28" ht="15.75" customHeight="1">
      <c r="X358" s="61"/>
      <c r="Y358" s="61"/>
      <c r="Z358" s="61"/>
      <c r="AA358" s="61"/>
      <c r="AB358" s="61"/>
    </row>
    <row r="359" spans="24:28" ht="15.75" customHeight="1">
      <c r="X359" s="61"/>
      <c r="Y359" s="61"/>
      <c r="Z359" s="61"/>
      <c r="AA359" s="61"/>
      <c r="AB359" s="61"/>
    </row>
    <row r="360" spans="24:28" ht="15.75" customHeight="1">
      <c r="X360" s="61"/>
      <c r="Y360" s="61"/>
      <c r="Z360" s="61"/>
      <c r="AA360" s="61"/>
      <c r="AB360" s="61"/>
    </row>
    <row r="361" spans="24:28" ht="15.75" customHeight="1">
      <c r="X361" s="61"/>
      <c r="Y361" s="61"/>
      <c r="Z361" s="61"/>
      <c r="AA361" s="61"/>
      <c r="AB361" s="61"/>
    </row>
    <row r="362" spans="24:28" ht="15.75" customHeight="1">
      <c r="X362" s="61"/>
      <c r="Y362" s="61"/>
      <c r="Z362" s="61"/>
      <c r="AA362" s="61"/>
      <c r="AB362" s="61"/>
    </row>
    <row r="363" spans="24:28" ht="15.75" customHeight="1">
      <c r="X363" s="61"/>
      <c r="Y363" s="61"/>
      <c r="Z363" s="61"/>
      <c r="AA363" s="61"/>
      <c r="AB363" s="61"/>
    </row>
    <row r="364" spans="24:28" ht="15.75" customHeight="1">
      <c r="X364" s="61"/>
      <c r="Y364" s="61"/>
      <c r="Z364" s="61"/>
      <c r="AA364" s="61"/>
      <c r="AB364" s="61"/>
    </row>
    <row r="365" spans="24:28" ht="15.75" customHeight="1">
      <c r="X365" s="61"/>
      <c r="Y365" s="61"/>
      <c r="Z365" s="61"/>
      <c r="AA365" s="61"/>
      <c r="AB365" s="61"/>
    </row>
    <row r="366" spans="24:28" ht="15.75" customHeight="1">
      <c r="X366" s="61"/>
      <c r="Y366" s="61"/>
      <c r="Z366" s="61"/>
      <c r="AA366" s="61"/>
      <c r="AB366" s="61"/>
    </row>
    <row r="367" spans="24:28" ht="15.75" customHeight="1">
      <c r="X367" s="61"/>
      <c r="Y367" s="61"/>
      <c r="Z367" s="61"/>
      <c r="AA367" s="61"/>
      <c r="AB367" s="61"/>
    </row>
    <row r="368" spans="24:28" ht="15.75" customHeight="1">
      <c r="X368" s="61"/>
      <c r="Y368" s="61"/>
      <c r="Z368" s="61"/>
      <c r="AA368" s="61"/>
      <c r="AB368" s="61"/>
    </row>
    <row r="369" spans="24:28" ht="15.75" customHeight="1">
      <c r="X369" s="61"/>
      <c r="Y369" s="61"/>
      <c r="Z369" s="61"/>
      <c r="AA369" s="61"/>
      <c r="AB369" s="61"/>
    </row>
    <row r="370" spans="24:28" ht="15.75" customHeight="1">
      <c r="X370" s="61"/>
      <c r="Y370" s="61"/>
      <c r="Z370" s="61"/>
      <c r="AA370" s="61"/>
      <c r="AB370" s="61"/>
    </row>
    <row r="371" spans="24:28" ht="15.75" customHeight="1">
      <c r="X371" s="61"/>
      <c r="Y371" s="61"/>
      <c r="Z371" s="61"/>
      <c r="AA371" s="61"/>
      <c r="AB371" s="61"/>
    </row>
    <row r="372" spans="24:28" ht="15.75" customHeight="1">
      <c r="X372" s="61"/>
      <c r="Y372" s="61"/>
      <c r="Z372" s="61"/>
      <c r="AA372" s="61"/>
      <c r="AB372" s="61"/>
    </row>
    <row r="373" spans="24:28" ht="15.75" customHeight="1">
      <c r="X373" s="61"/>
      <c r="Y373" s="61"/>
      <c r="Z373" s="61"/>
      <c r="AA373" s="61"/>
      <c r="AB373" s="61"/>
    </row>
    <row r="374" spans="24:28" ht="15.75" customHeight="1">
      <c r="X374" s="61"/>
      <c r="Y374" s="61"/>
      <c r="Z374" s="61"/>
      <c r="AA374" s="61"/>
      <c r="AB374" s="61"/>
    </row>
    <row r="375" spans="24:28" ht="15.75" customHeight="1">
      <c r="X375" s="61"/>
      <c r="Y375" s="61"/>
      <c r="Z375" s="61"/>
      <c r="AA375" s="61"/>
      <c r="AB375" s="61"/>
    </row>
    <row r="376" spans="24:28" ht="15.75" customHeight="1">
      <c r="X376" s="61"/>
      <c r="Y376" s="61"/>
      <c r="Z376" s="61"/>
      <c r="AA376" s="61"/>
      <c r="AB376" s="61"/>
    </row>
    <row r="377" spans="24:28" ht="15.75" customHeight="1">
      <c r="X377" s="61"/>
      <c r="Y377" s="61"/>
      <c r="Z377" s="61"/>
      <c r="AA377" s="61"/>
      <c r="AB377" s="61"/>
    </row>
    <row r="378" spans="24:28" ht="15.75" customHeight="1">
      <c r="X378" s="61"/>
      <c r="Y378" s="61"/>
      <c r="Z378" s="61"/>
      <c r="AA378" s="61"/>
      <c r="AB378" s="61"/>
    </row>
    <row r="379" spans="24:28" ht="15.75" customHeight="1">
      <c r="X379" s="61"/>
      <c r="Y379" s="61"/>
      <c r="Z379" s="61"/>
      <c r="AA379" s="61"/>
      <c r="AB379" s="61"/>
    </row>
    <row r="380" spans="24:28" ht="15.75" customHeight="1">
      <c r="X380" s="61"/>
      <c r="Y380" s="61"/>
      <c r="Z380" s="61"/>
      <c r="AA380" s="61"/>
      <c r="AB380" s="61"/>
    </row>
    <row r="381" spans="24:28" ht="15.75" customHeight="1">
      <c r="X381" s="61"/>
      <c r="Y381" s="61"/>
      <c r="Z381" s="61"/>
      <c r="AA381" s="61"/>
      <c r="AB381" s="61"/>
    </row>
    <row r="382" spans="24:28" ht="15.75" customHeight="1">
      <c r="X382" s="61"/>
      <c r="Y382" s="61"/>
      <c r="Z382" s="61"/>
      <c r="AA382" s="61"/>
      <c r="AB382" s="61"/>
    </row>
    <row r="383" spans="24:28" ht="15.75" customHeight="1">
      <c r="X383" s="61"/>
      <c r="Y383" s="61"/>
      <c r="Z383" s="61"/>
      <c r="AA383" s="61"/>
      <c r="AB383" s="61"/>
    </row>
    <row r="384" spans="24:28" ht="15.75" customHeight="1">
      <c r="X384" s="61"/>
      <c r="Y384" s="61"/>
      <c r="Z384" s="61"/>
      <c r="AA384" s="61"/>
      <c r="AB384" s="61"/>
    </row>
    <row r="385" spans="24:28" ht="15.75" customHeight="1">
      <c r="X385" s="61"/>
      <c r="Y385" s="61"/>
      <c r="Z385" s="61"/>
      <c r="AA385" s="61"/>
      <c r="AB385" s="61"/>
    </row>
    <row r="386" spans="24:28" ht="15.75" customHeight="1">
      <c r="X386" s="61"/>
      <c r="Y386" s="61"/>
      <c r="Z386" s="61"/>
      <c r="AA386" s="61"/>
      <c r="AB386" s="61"/>
    </row>
    <row r="387" spans="24:28" ht="15.75" customHeight="1">
      <c r="X387" s="61"/>
      <c r="Y387" s="61"/>
      <c r="Z387" s="61"/>
      <c r="AA387" s="61"/>
      <c r="AB387" s="61"/>
    </row>
    <row r="388" spans="24:28" ht="15.75" customHeight="1">
      <c r="X388" s="61"/>
      <c r="Y388" s="61"/>
      <c r="Z388" s="61"/>
      <c r="AA388" s="61"/>
      <c r="AB388" s="61"/>
    </row>
    <row r="389" spans="24:28" ht="15.75" customHeight="1">
      <c r="X389" s="61"/>
      <c r="Y389" s="61"/>
      <c r="Z389" s="61"/>
      <c r="AA389" s="61"/>
      <c r="AB389" s="61"/>
    </row>
    <row r="390" spans="24:28" ht="15.75" customHeight="1">
      <c r="X390" s="61"/>
      <c r="Y390" s="61"/>
      <c r="Z390" s="61"/>
      <c r="AA390" s="61"/>
      <c r="AB390" s="61"/>
    </row>
    <row r="391" spans="24:28" ht="15.75" customHeight="1">
      <c r="X391" s="61"/>
      <c r="Y391" s="61"/>
      <c r="Z391" s="61"/>
      <c r="AA391" s="61"/>
      <c r="AB391" s="61"/>
    </row>
    <row r="392" spans="24:28" ht="15.75" customHeight="1">
      <c r="X392" s="61"/>
      <c r="Y392" s="61"/>
      <c r="Z392" s="61"/>
      <c r="AA392" s="61"/>
      <c r="AB392" s="61"/>
    </row>
    <row r="393" spans="24:28" ht="15.75" customHeight="1">
      <c r="X393" s="61"/>
      <c r="Y393" s="61"/>
      <c r="Z393" s="61"/>
      <c r="AA393" s="61"/>
      <c r="AB393" s="61"/>
    </row>
    <row r="394" spans="24:28" ht="15.75" customHeight="1">
      <c r="X394" s="61"/>
      <c r="Y394" s="61"/>
      <c r="Z394" s="61"/>
      <c r="AA394" s="61"/>
      <c r="AB394" s="61"/>
    </row>
    <row r="395" spans="24:28" ht="15.75" customHeight="1">
      <c r="X395" s="61"/>
      <c r="Y395" s="61"/>
      <c r="Z395" s="61"/>
      <c r="AA395" s="61"/>
      <c r="AB395" s="61"/>
    </row>
    <row r="396" spans="24:28" ht="15.75" customHeight="1">
      <c r="X396" s="61"/>
      <c r="Y396" s="61"/>
      <c r="Z396" s="61"/>
      <c r="AA396" s="61"/>
      <c r="AB396" s="61"/>
    </row>
    <row r="397" spans="24:28" ht="15.75" customHeight="1">
      <c r="X397" s="61"/>
      <c r="Y397" s="61"/>
      <c r="Z397" s="61"/>
      <c r="AA397" s="61"/>
      <c r="AB397" s="61"/>
    </row>
    <row r="398" spans="24:28" ht="15.75" customHeight="1">
      <c r="X398" s="61"/>
      <c r="Y398" s="61"/>
      <c r="Z398" s="61"/>
      <c r="AA398" s="61"/>
      <c r="AB398" s="61"/>
    </row>
    <row r="399" spans="24:28" ht="15.75" customHeight="1">
      <c r="X399" s="61"/>
      <c r="Y399" s="61"/>
      <c r="Z399" s="61"/>
      <c r="AA399" s="61"/>
      <c r="AB399" s="61"/>
    </row>
    <row r="400" spans="24:28" ht="15.75" customHeight="1">
      <c r="X400" s="61"/>
      <c r="Y400" s="61"/>
      <c r="Z400" s="61"/>
      <c r="AA400" s="61"/>
      <c r="AB400" s="61"/>
    </row>
    <row r="401" spans="24:28" ht="15.75" customHeight="1">
      <c r="X401" s="61"/>
      <c r="Y401" s="61"/>
      <c r="Z401" s="61"/>
      <c r="AA401" s="61"/>
      <c r="AB401" s="61"/>
    </row>
    <row r="402" spans="24:28" ht="15.75" customHeight="1">
      <c r="X402" s="61"/>
      <c r="Y402" s="61"/>
      <c r="Z402" s="61"/>
      <c r="AA402" s="61"/>
      <c r="AB402" s="61"/>
    </row>
    <row r="403" spans="24:28" ht="15.75" customHeight="1">
      <c r="X403" s="61"/>
      <c r="Y403" s="61"/>
      <c r="Z403" s="61"/>
      <c r="AA403" s="61"/>
      <c r="AB403" s="61"/>
    </row>
    <row r="404" spans="24:28" ht="15.75" customHeight="1">
      <c r="X404" s="61"/>
      <c r="Y404" s="61"/>
      <c r="Z404" s="61"/>
      <c r="AA404" s="61"/>
      <c r="AB404" s="61"/>
    </row>
    <row r="405" spans="24:28" ht="15.75" customHeight="1">
      <c r="X405" s="61"/>
      <c r="Y405" s="61"/>
      <c r="Z405" s="61"/>
      <c r="AA405" s="61"/>
      <c r="AB405" s="61"/>
    </row>
    <row r="406" spans="24:28" ht="15.75" customHeight="1">
      <c r="X406" s="61"/>
      <c r="Y406" s="61"/>
      <c r="Z406" s="61"/>
      <c r="AA406" s="61"/>
      <c r="AB406" s="61"/>
    </row>
    <row r="407" spans="24:28" ht="15.75" customHeight="1">
      <c r="X407" s="61"/>
      <c r="Y407" s="61"/>
      <c r="Z407" s="61"/>
      <c r="AA407" s="61"/>
      <c r="AB407" s="61"/>
    </row>
    <row r="408" spans="24:28" ht="15.75" customHeight="1">
      <c r="X408" s="61"/>
      <c r="Y408" s="61"/>
      <c r="Z408" s="61"/>
      <c r="AA408" s="61"/>
      <c r="AB408" s="61"/>
    </row>
    <row r="409" spans="24:28" ht="15.75" customHeight="1">
      <c r="X409" s="61"/>
      <c r="Y409" s="61"/>
      <c r="Z409" s="61"/>
      <c r="AA409" s="61"/>
      <c r="AB409" s="61"/>
    </row>
    <row r="410" spans="24:28" ht="15.75" customHeight="1">
      <c r="X410" s="61"/>
      <c r="Y410" s="61"/>
      <c r="Z410" s="61"/>
      <c r="AA410" s="61"/>
      <c r="AB410" s="61"/>
    </row>
    <row r="411" spans="24:28" ht="15.75" customHeight="1">
      <c r="X411" s="61"/>
      <c r="Y411" s="61"/>
      <c r="Z411" s="61"/>
      <c r="AA411" s="61"/>
      <c r="AB411" s="61"/>
    </row>
    <row r="412" spans="24:28" ht="15.75" customHeight="1">
      <c r="X412" s="61"/>
      <c r="Y412" s="61"/>
      <c r="Z412" s="61"/>
      <c r="AA412" s="61"/>
      <c r="AB412" s="61"/>
    </row>
    <row r="413" spans="24:28" ht="15.75" customHeight="1">
      <c r="X413" s="61"/>
      <c r="Y413" s="61"/>
      <c r="Z413" s="61"/>
      <c r="AA413" s="61"/>
      <c r="AB413" s="61"/>
    </row>
    <row r="414" spans="24:28" ht="15.75" customHeight="1">
      <c r="X414" s="61"/>
      <c r="Y414" s="61"/>
      <c r="Z414" s="61"/>
      <c r="AA414" s="61"/>
      <c r="AB414" s="61"/>
    </row>
    <row r="415" spans="24:28" ht="15.75" customHeight="1">
      <c r="X415" s="61"/>
      <c r="Y415" s="61"/>
      <c r="Z415" s="61"/>
      <c r="AA415" s="61"/>
      <c r="AB415" s="61"/>
    </row>
    <row r="416" spans="24:28" ht="15.75" customHeight="1">
      <c r="X416" s="61"/>
      <c r="Y416" s="61"/>
      <c r="Z416" s="61"/>
      <c r="AA416" s="61"/>
      <c r="AB416" s="61"/>
    </row>
    <row r="417" spans="24:28" ht="15.75" customHeight="1">
      <c r="X417" s="61"/>
      <c r="Y417" s="61"/>
      <c r="Z417" s="61"/>
      <c r="AA417" s="61"/>
      <c r="AB417" s="61"/>
    </row>
    <row r="418" spans="24:28" ht="15.75" customHeight="1">
      <c r="X418" s="61"/>
      <c r="Y418" s="61"/>
      <c r="Z418" s="61"/>
      <c r="AA418" s="61"/>
      <c r="AB418" s="61"/>
    </row>
    <row r="419" spans="24:28" ht="15.75" customHeight="1">
      <c r="X419" s="61"/>
      <c r="Y419" s="61"/>
      <c r="Z419" s="61"/>
      <c r="AA419" s="61"/>
      <c r="AB419" s="61"/>
    </row>
    <row r="420" spans="24:28" ht="15.75" customHeight="1">
      <c r="X420" s="61"/>
      <c r="Y420" s="61"/>
      <c r="Z420" s="61"/>
      <c r="AA420" s="61"/>
      <c r="AB420" s="61"/>
    </row>
    <row r="421" spans="24:28" ht="15.75" customHeight="1">
      <c r="X421" s="61"/>
      <c r="Y421" s="61"/>
      <c r="Z421" s="61"/>
      <c r="AA421" s="61"/>
      <c r="AB421" s="61"/>
    </row>
    <row r="422" spans="24:28" ht="15.75" customHeight="1">
      <c r="X422" s="61"/>
      <c r="Y422" s="61"/>
      <c r="Z422" s="61"/>
      <c r="AA422" s="61"/>
      <c r="AB422" s="61"/>
    </row>
    <row r="423" spans="24:28" ht="15.75" customHeight="1">
      <c r="X423" s="61"/>
      <c r="Y423" s="61"/>
      <c r="Z423" s="61"/>
      <c r="AA423" s="61"/>
      <c r="AB423" s="61"/>
    </row>
    <row r="424" spans="24:28" ht="15.75" customHeight="1">
      <c r="X424" s="61"/>
      <c r="Y424" s="61"/>
      <c r="Z424" s="61"/>
      <c r="AA424" s="61"/>
      <c r="AB424" s="61"/>
    </row>
    <row r="425" spans="24:28" ht="15.75" customHeight="1">
      <c r="X425" s="61"/>
      <c r="Y425" s="61"/>
      <c r="Z425" s="61"/>
      <c r="AA425" s="61"/>
      <c r="AB425" s="61"/>
    </row>
    <row r="426" spans="24:28" ht="15.75" customHeight="1">
      <c r="X426" s="61"/>
      <c r="Y426" s="61"/>
      <c r="Z426" s="61"/>
      <c r="AA426" s="61"/>
      <c r="AB426" s="61"/>
    </row>
    <row r="427" spans="24:28" ht="15.75" customHeight="1">
      <c r="X427" s="61"/>
      <c r="Y427" s="61"/>
      <c r="Z427" s="61"/>
      <c r="AA427" s="61"/>
      <c r="AB427" s="61"/>
    </row>
    <row r="428" spans="24:28" ht="15.75" customHeight="1">
      <c r="X428" s="61"/>
      <c r="Y428" s="61"/>
      <c r="Z428" s="61"/>
      <c r="AA428" s="61"/>
      <c r="AB428" s="61"/>
    </row>
    <row r="429" spans="24:28" ht="15.75" customHeight="1">
      <c r="X429" s="61"/>
      <c r="Y429" s="61"/>
      <c r="Z429" s="61"/>
      <c r="AA429" s="61"/>
      <c r="AB429" s="61"/>
    </row>
    <row r="430" spans="24:28" ht="15.75" customHeight="1">
      <c r="X430" s="61"/>
      <c r="Y430" s="61"/>
      <c r="Z430" s="61"/>
      <c r="AA430" s="61"/>
      <c r="AB430" s="61"/>
    </row>
    <row r="431" spans="24:28" ht="15.75" customHeight="1">
      <c r="X431" s="61"/>
      <c r="Y431" s="61"/>
      <c r="Z431" s="61"/>
      <c r="AA431" s="61"/>
      <c r="AB431" s="61"/>
    </row>
    <row r="432" spans="24:28" ht="15.75" customHeight="1">
      <c r="X432" s="61"/>
      <c r="Y432" s="61"/>
      <c r="Z432" s="61"/>
      <c r="AA432" s="61"/>
      <c r="AB432" s="61"/>
    </row>
    <row r="433" spans="24:28" ht="15.75" customHeight="1">
      <c r="X433" s="61"/>
      <c r="Y433" s="61"/>
      <c r="Z433" s="61"/>
      <c r="AA433" s="61"/>
      <c r="AB433" s="61"/>
    </row>
    <row r="434" spans="24:28" ht="15.75" customHeight="1">
      <c r="X434" s="61"/>
      <c r="Y434" s="61"/>
      <c r="Z434" s="61"/>
      <c r="AA434" s="61"/>
      <c r="AB434" s="61"/>
    </row>
    <row r="435" spans="24:28" ht="15.75" customHeight="1">
      <c r="X435" s="61"/>
      <c r="Y435" s="61"/>
      <c r="Z435" s="61"/>
      <c r="AA435" s="61"/>
      <c r="AB435" s="61"/>
    </row>
    <row r="436" spans="24:28" ht="15.75" customHeight="1">
      <c r="X436" s="61"/>
      <c r="Y436" s="61"/>
      <c r="Z436" s="61"/>
      <c r="AA436" s="61"/>
      <c r="AB436" s="61"/>
    </row>
    <row r="437" spans="24:28" ht="15.75" customHeight="1">
      <c r="X437" s="61"/>
      <c r="Y437" s="61"/>
      <c r="Z437" s="61"/>
      <c r="AA437" s="61"/>
      <c r="AB437" s="61"/>
    </row>
    <row r="438" spans="24:28" ht="15.75" customHeight="1">
      <c r="X438" s="61"/>
      <c r="Y438" s="61"/>
      <c r="Z438" s="61"/>
      <c r="AA438" s="61"/>
      <c r="AB438" s="61"/>
    </row>
    <row r="439" spans="24:28" ht="15.75" customHeight="1">
      <c r="X439" s="61"/>
      <c r="Y439" s="61"/>
      <c r="Z439" s="61"/>
      <c r="AA439" s="61"/>
      <c r="AB439" s="61"/>
    </row>
    <row r="440" spans="24:28" ht="15.75" customHeight="1">
      <c r="X440" s="61"/>
      <c r="Y440" s="61"/>
      <c r="Z440" s="61"/>
      <c r="AA440" s="61"/>
      <c r="AB440" s="61"/>
    </row>
    <row r="441" spans="24:28" ht="15.75" customHeight="1">
      <c r="X441" s="61"/>
      <c r="Y441" s="61"/>
      <c r="Z441" s="61"/>
      <c r="AA441" s="61"/>
      <c r="AB441" s="61"/>
    </row>
    <row r="442" spans="24:28" ht="15.75" customHeight="1">
      <c r="X442" s="61"/>
      <c r="Y442" s="61"/>
      <c r="Z442" s="61"/>
      <c r="AA442" s="61"/>
      <c r="AB442" s="61"/>
    </row>
    <row r="443" spans="24:28" ht="15.75" customHeight="1">
      <c r="X443" s="61"/>
      <c r="Y443" s="61"/>
      <c r="Z443" s="61"/>
      <c r="AA443" s="61"/>
      <c r="AB443" s="61"/>
    </row>
    <row r="444" spans="24:28" ht="15.75" customHeight="1">
      <c r="X444" s="61"/>
      <c r="Y444" s="61"/>
      <c r="Z444" s="61"/>
      <c r="AA444" s="61"/>
      <c r="AB444" s="61"/>
    </row>
    <row r="445" spans="24:28" ht="15.75" customHeight="1">
      <c r="X445" s="61"/>
      <c r="Y445" s="61"/>
      <c r="Z445" s="61"/>
      <c r="AA445" s="61"/>
      <c r="AB445" s="61"/>
    </row>
    <row r="446" spans="24:28" ht="15.75" customHeight="1">
      <c r="X446" s="61"/>
      <c r="Y446" s="61"/>
      <c r="Z446" s="61"/>
      <c r="AA446" s="61"/>
      <c r="AB446" s="61"/>
    </row>
    <row r="447" spans="24:28" ht="15.75" customHeight="1">
      <c r="X447" s="61"/>
      <c r="Y447" s="61"/>
      <c r="Z447" s="61"/>
      <c r="AA447" s="61"/>
      <c r="AB447" s="61"/>
    </row>
    <row r="448" spans="24:28" ht="15.75" customHeight="1">
      <c r="X448" s="61"/>
      <c r="Y448" s="61"/>
      <c r="Z448" s="61"/>
      <c r="AA448" s="61"/>
      <c r="AB448" s="61"/>
    </row>
    <row r="449" spans="24:28" ht="15.75" customHeight="1">
      <c r="X449" s="61"/>
      <c r="Y449" s="61"/>
      <c r="Z449" s="61"/>
      <c r="AA449" s="61"/>
      <c r="AB449" s="61"/>
    </row>
    <row r="450" spans="24:28" ht="15.75" customHeight="1">
      <c r="X450" s="61"/>
      <c r="Y450" s="61"/>
      <c r="Z450" s="61"/>
      <c r="AA450" s="61"/>
      <c r="AB450" s="61"/>
    </row>
    <row r="451" spans="24:28" ht="15.75" customHeight="1">
      <c r="X451" s="61"/>
      <c r="Y451" s="61"/>
      <c r="Z451" s="61"/>
      <c r="AA451" s="61"/>
      <c r="AB451" s="61"/>
    </row>
    <row r="452" spans="24:28" ht="15.75" customHeight="1">
      <c r="X452" s="61"/>
      <c r="Y452" s="61"/>
      <c r="Z452" s="61"/>
      <c r="AA452" s="61"/>
      <c r="AB452" s="61"/>
    </row>
    <row r="453" spans="24:28" ht="15.75" customHeight="1">
      <c r="X453" s="61"/>
      <c r="Y453" s="61"/>
      <c r="Z453" s="61"/>
      <c r="AA453" s="61"/>
      <c r="AB453" s="61"/>
    </row>
    <row r="454" spans="24:28" ht="15.75" customHeight="1">
      <c r="X454" s="61"/>
      <c r="Y454" s="61"/>
      <c r="Z454" s="61"/>
      <c r="AA454" s="61"/>
      <c r="AB454" s="61"/>
    </row>
    <row r="455" spans="24:28" ht="15.75" customHeight="1">
      <c r="X455" s="61"/>
      <c r="Y455" s="61"/>
      <c r="Z455" s="61"/>
      <c r="AA455" s="61"/>
      <c r="AB455" s="61"/>
    </row>
    <row r="456" spans="24:28" ht="15.75" customHeight="1">
      <c r="X456" s="61"/>
      <c r="Y456" s="61"/>
      <c r="Z456" s="61"/>
      <c r="AA456" s="61"/>
      <c r="AB456" s="61"/>
    </row>
    <row r="457" spans="24:28" ht="15.75" customHeight="1">
      <c r="X457" s="61"/>
      <c r="Y457" s="61"/>
      <c r="Z457" s="61"/>
      <c r="AA457" s="61"/>
      <c r="AB457" s="61"/>
    </row>
    <row r="458" spans="24:28" ht="15.75" customHeight="1">
      <c r="X458" s="61"/>
      <c r="Y458" s="61"/>
      <c r="Z458" s="61"/>
      <c r="AA458" s="61"/>
      <c r="AB458" s="61"/>
    </row>
    <row r="459" spans="24:28" ht="15.75" customHeight="1">
      <c r="X459" s="61"/>
      <c r="Y459" s="61"/>
      <c r="Z459" s="61"/>
      <c r="AA459" s="61"/>
      <c r="AB459" s="61"/>
    </row>
    <row r="460" spans="24:28" ht="15.75" customHeight="1">
      <c r="X460" s="61"/>
      <c r="Y460" s="61"/>
      <c r="Z460" s="61"/>
      <c r="AA460" s="61"/>
      <c r="AB460" s="61"/>
    </row>
    <row r="461" spans="24:28" ht="15.75" customHeight="1">
      <c r="X461" s="61"/>
      <c r="Y461" s="61"/>
      <c r="Z461" s="61"/>
      <c r="AA461" s="61"/>
      <c r="AB461" s="61"/>
    </row>
    <row r="462" spans="24:28" ht="15.75" customHeight="1">
      <c r="X462" s="61"/>
      <c r="Y462" s="61"/>
      <c r="Z462" s="61"/>
      <c r="AA462" s="61"/>
      <c r="AB462" s="61"/>
    </row>
    <row r="463" spans="24:28" ht="15.75" customHeight="1">
      <c r="X463" s="61"/>
      <c r="Y463" s="61"/>
      <c r="Z463" s="61"/>
      <c r="AA463" s="61"/>
      <c r="AB463" s="61"/>
    </row>
    <row r="464" spans="24:28" ht="15.75" customHeight="1">
      <c r="X464" s="61"/>
      <c r="Y464" s="61"/>
      <c r="Z464" s="61"/>
      <c r="AA464" s="61"/>
      <c r="AB464" s="61"/>
    </row>
    <row r="465" spans="24:28" ht="15.75" customHeight="1">
      <c r="X465" s="61"/>
      <c r="Y465" s="61"/>
      <c r="Z465" s="61"/>
      <c r="AA465" s="61"/>
      <c r="AB465" s="61"/>
    </row>
    <row r="466" spans="24:28" ht="15.75" customHeight="1">
      <c r="X466" s="61"/>
      <c r="Y466" s="61"/>
      <c r="Z466" s="61"/>
      <c r="AA466" s="61"/>
      <c r="AB466" s="61"/>
    </row>
    <row r="467" spans="24:28" ht="15.75" customHeight="1">
      <c r="X467" s="61"/>
      <c r="Y467" s="61"/>
      <c r="Z467" s="61"/>
      <c r="AA467" s="61"/>
      <c r="AB467" s="61"/>
    </row>
    <row r="468" spans="24:28" ht="15.75" customHeight="1">
      <c r="X468" s="61"/>
      <c r="Y468" s="61"/>
      <c r="Z468" s="61"/>
      <c r="AA468" s="61"/>
      <c r="AB468" s="61"/>
    </row>
    <row r="469" spans="24:28" ht="15.75" customHeight="1">
      <c r="X469" s="61"/>
      <c r="Y469" s="61"/>
      <c r="Z469" s="61"/>
      <c r="AA469" s="61"/>
      <c r="AB469" s="61"/>
    </row>
    <row r="470" spans="24:28" ht="15.75" customHeight="1">
      <c r="X470" s="61"/>
      <c r="Y470" s="61"/>
      <c r="Z470" s="61"/>
      <c r="AA470" s="61"/>
      <c r="AB470" s="61"/>
    </row>
    <row r="471" spans="24:28" ht="15.75" customHeight="1">
      <c r="X471" s="61"/>
      <c r="Y471" s="61"/>
      <c r="Z471" s="61"/>
      <c r="AA471" s="61"/>
      <c r="AB471" s="61"/>
    </row>
    <row r="472" spans="24:28" ht="15.75" customHeight="1">
      <c r="X472" s="61"/>
      <c r="Y472" s="61"/>
      <c r="Z472" s="61"/>
      <c r="AA472" s="61"/>
      <c r="AB472" s="61"/>
    </row>
    <row r="473" spans="24:28" ht="15.75" customHeight="1">
      <c r="X473" s="61"/>
      <c r="Y473" s="61"/>
      <c r="Z473" s="61"/>
      <c r="AA473" s="61"/>
      <c r="AB473" s="61"/>
    </row>
    <row r="474" spans="24:28" ht="15.75" customHeight="1">
      <c r="X474" s="61"/>
      <c r="Y474" s="61"/>
      <c r="Z474" s="61"/>
      <c r="AA474" s="61"/>
      <c r="AB474" s="61"/>
    </row>
    <row r="475" spans="24:28" ht="15.75" customHeight="1">
      <c r="X475" s="61"/>
      <c r="Y475" s="61"/>
      <c r="Z475" s="61"/>
      <c r="AA475" s="61"/>
      <c r="AB475" s="61"/>
    </row>
    <row r="476" spans="24:28" ht="15.75" customHeight="1">
      <c r="X476" s="61"/>
      <c r="Y476" s="61"/>
      <c r="Z476" s="61"/>
      <c r="AA476" s="61"/>
      <c r="AB476" s="61"/>
    </row>
    <row r="477" spans="24:28" ht="15.75" customHeight="1">
      <c r="X477" s="61"/>
      <c r="Y477" s="61"/>
      <c r="Z477" s="61"/>
      <c r="AA477" s="61"/>
      <c r="AB477" s="61"/>
    </row>
    <row r="478" spans="24:28" ht="15.75" customHeight="1">
      <c r="X478" s="61"/>
      <c r="Y478" s="61"/>
      <c r="Z478" s="61"/>
      <c r="AA478" s="61"/>
      <c r="AB478" s="61"/>
    </row>
    <row r="479" spans="24:28" ht="15.75" customHeight="1">
      <c r="X479" s="61"/>
      <c r="Y479" s="61"/>
      <c r="Z479" s="61"/>
      <c r="AA479" s="61"/>
      <c r="AB479" s="61"/>
    </row>
    <row r="480" spans="24:28" ht="15.75" customHeight="1">
      <c r="X480" s="61"/>
      <c r="Y480" s="61"/>
      <c r="Z480" s="61"/>
      <c r="AA480" s="61"/>
      <c r="AB480" s="61"/>
    </row>
    <row r="481" spans="24:28" ht="15.75" customHeight="1">
      <c r="X481" s="61"/>
      <c r="Y481" s="61"/>
      <c r="Z481" s="61"/>
      <c r="AA481" s="61"/>
      <c r="AB481" s="61"/>
    </row>
    <row r="482" spans="24:28" ht="15.75" customHeight="1">
      <c r="X482" s="61"/>
      <c r="Y482" s="61"/>
      <c r="Z482" s="61"/>
      <c r="AA482" s="61"/>
      <c r="AB482" s="61"/>
    </row>
    <row r="483" spans="24:28" ht="15.75" customHeight="1">
      <c r="X483" s="61"/>
      <c r="Y483" s="61"/>
      <c r="Z483" s="61"/>
      <c r="AA483" s="61"/>
      <c r="AB483" s="61"/>
    </row>
    <row r="484" spans="24:28" ht="15.75" customHeight="1">
      <c r="X484" s="61"/>
      <c r="Y484" s="61"/>
      <c r="Z484" s="61"/>
      <c r="AA484" s="61"/>
      <c r="AB484" s="61"/>
    </row>
    <row r="485" spans="24:28" ht="15.75" customHeight="1">
      <c r="X485" s="61"/>
      <c r="Y485" s="61"/>
      <c r="Z485" s="61"/>
      <c r="AA485" s="61"/>
      <c r="AB485" s="61"/>
    </row>
    <row r="486" spans="24:28" ht="15.75" customHeight="1">
      <c r="X486" s="61"/>
      <c r="Y486" s="61"/>
      <c r="Z486" s="61"/>
      <c r="AA486" s="61"/>
      <c r="AB486" s="61"/>
    </row>
    <row r="487" spans="24:28" ht="15.75" customHeight="1">
      <c r="X487" s="61"/>
      <c r="Y487" s="61"/>
      <c r="Z487" s="61"/>
      <c r="AA487" s="61"/>
      <c r="AB487" s="61"/>
    </row>
    <row r="488" spans="24:28" ht="15.75" customHeight="1">
      <c r="X488" s="61"/>
      <c r="Y488" s="61"/>
      <c r="Z488" s="61"/>
      <c r="AA488" s="61"/>
      <c r="AB488" s="61"/>
    </row>
    <row r="489" spans="24:28" ht="15.75" customHeight="1">
      <c r="X489" s="61"/>
      <c r="Y489" s="61"/>
      <c r="Z489" s="61"/>
      <c r="AA489" s="61"/>
      <c r="AB489" s="61"/>
    </row>
    <row r="490" spans="24:28" ht="15.75" customHeight="1">
      <c r="X490" s="61"/>
      <c r="Y490" s="61"/>
      <c r="Z490" s="61"/>
      <c r="AA490" s="61"/>
      <c r="AB490" s="61"/>
    </row>
    <row r="491" spans="24:28" ht="15.75" customHeight="1">
      <c r="X491" s="61"/>
      <c r="Y491" s="61"/>
      <c r="Z491" s="61"/>
      <c r="AA491" s="61"/>
      <c r="AB491" s="61"/>
    </row>
    <row r="492" spans="24:28" ht="15.75" customHeight="1">
      <c r="X492" s="61"/>
      <c r="Y492" s="61"/>
      <c r="Z492" s="61"/>
      <c r="AA492" s="61"/>
      <c r="AB492" s="61"/>
    </row>
    <row r="493" spans="24:28" ht="15.75" customHeight="1">
      <c r="X493" s="61"/>
      <c r="Y493" s="61"/>
      <c r="Z493" s="61"/>
      <c r="AA493" s="61"/>
      <c r="AB493" s="61"/>
    </row>
    <row r="494" spans="24:28" ht="15.75" customHeight="1">
      <c r="X494" s="61"/>
      <c r="Y494" s="61"/>
      <c r="Z494" s="61"/>
      <c r="AA494" s="61"/>
      <c r="AB494" s="61"/>
    </row>
    <row r="495" spans="24:28" ht="15.75" customHeight="1">
      <c r="X495" s="61"/>
      <c r="Y495" s="61"/>
      <c r="Z495" s="61"/>
      <c r="AA495" s="61"/>
      <c r="AB495" s="61"/>
    </row>
    <row r="496" spans="24:28" ht="15.75" customHeight="1">
      <c r="X496" s="61"/>
      <c r="Y496" s="61"/>
      <c r="Z496" s="61"/>
      <c r="AA496" s="61"/>
      <c r="AB496" s="61"/>
    </row>
    <row r="497" spans="24:28" ht="15.75" customHeight="1">
      <c r="X497" s="61"/>
      <c r="Y497" s="61"/>
      <c r="Z497" s="61"/>
      <c r="AA497" s="61"/>
      <c r="AB497" s="61"/>
    </row>
    <row r="498" spans="24:28" ht="15.75" customHeight="1">
      <c r="X498" s="61"/>
      <c r="Y498" s="61"/>
      <c r="Z498" s="61"/>
      <c r="AA498" s="61"/>
      <c r="AB498" s="61"/>
    </row>
    <row r="499" spans="24:28" ht="15.75" customHeight="1">
      <c r="X499" s="61"/>
      <c r="Y499" s="61"/>
      <c r="Z499" s="61"/>
      <c r="AA499" s="61"/>
      <c r="AB499" s="61"/>
    </row>
    <row r="500" spans="24:28" ht="15.75" customHeight="1">
      <c r="X500" s="61"/>
      <c r="Y500" s="61"/>
      <c r="Z500" s="61"/>
      <c r="AA500" s="61"/>
      <c r="AB500" s="61"/>
    </row>
    <row r="501" spans="24:28" ht="15.75" customHeight="1">
      <c r="X501" s="61"/>
      <c r="Y501" s="61"/>
      <c r="Z501" s="61"/>
      <c r="AA501" s="61"/>
      <c r="AB501" s="61"/>
    </row>
    <row r="502" spans="24:28" ht="15.75" customHeight="1">
      <c r="X502" s="61"/>
      <c r="Y502" s="61"/>
      <c r="Z502" s="61"/>
      <c r="AA502" s="61"/>
      <c r="AB502" s="61"/>
    </row>
    <row r="503" spans="24:28" ht="15.75" customHeight="1">
      <c r="X503" s="61"/>
      <c r="Y503" s="61"/>
      <c r="Z503" s="61"/>
      <c r="AA503" s="61"/>
      <c r="AB503" s="61"/>
    </row>
    <row r="504" spans="24:28" ht="15.75" customHeight="1">
      <c r="X504" s="61"/>
      <c r="Y504" s="61"/>
      <c r="Z504" s="61"/>
      <c r="AA504" s="61"/>
      <c r="AB504" s="61"/>
    </row>
    <row r="505" spans="24:28" ht="15.75" customHeight="1">
      <c r="X505" s="61"/>
      <c r="Y505" s="61"/>
      <c r="Z505" s="61"/>
      <c r="AA505" s="61"/>
      <c r="AB505" s="61"/>
    </row>
    <row r="506" spans="24:28" ht="15.75" customHeight="1">
      <c r="X506" s="61"/>
      <c r="Y506" s="61"/>
      <c r="Z506" s="61"/>
      <c r="AA506" s="61"/>
      <c r="AB506" s="61"/>
    </row>
    <row r="507" spans="24:28" ht="15.75" customHeight="1">
      <c r="X507" s="61"/>
      <c r="Y507" s="61"/>
      <c r="Z507" s="61"/>
      <c r="AA507" s="61"/>
      <c r="AB507" s="61"/>
    </row>
    <row r="508" spans="24:28" ht="15.75" customHeight="1">
      <c r="X508" s="61"/>
      <c r="Y508" s="61"/>
      <c r="Z508" s="61"/>
      <c r="AA508" s="61"/>
      <c r="AB508" s="61"/>
    </row>
    <row r="509" spans="24:28" ht="15.75" customHeight="1">
      <c r="X509" s="61"/>
      <c r="Y509" s="61"/>
      <c r="Z509" s="61"/>
      <c r="AA509" s="61"/>
      <c r="AB509" s="61"/>
    </row>
    <row r="510" spans="24:28" ht="15.75" customHeight="1">
      <c r="X510" s="61"/>
      <c r="Y510" s="61"/>
      <c r="Z510" s="61"/>
      <c r="AA510" s="61"/>
      <c r="AB510" s="61"/>
    </row>
    <row r="511" spans="24:28" ht="15.75" customHeight="1">
      <c r="X511" s="61"/>
      <c r="Y511" s="61"/>
      <c r="Z511" s="61"/>
      <c r="AA511" s="61"/>
      <c r="AB511" s="61"/>
    </row>
    <row r="512" spans="24:28" ht="15.75" customHeight="1">
      <c r="X512" s="61"/>
      <c r="Y512" s="61"/>
      <c r="Z512" s="61"/>
      <c r="AA512" s="61"/>
      <c r="AB512" s="61"/>
    </row>
    <row r="513" spans="24:28" ht="15.75" customHeight="1">
      <c r="X513" s="61"/>
      <c r="Y513" s="61"/>
      <c r="Z513" s="61"/>
      <c r="AA513" s="61"/>
      <c r="AB513" s="61"/>
    </row>
    <row r="514" spans="24:28" ht="15.75" customHeight="1">
      <c r="X514" s="61"/>
      <c r="Y514" s="61"/>
      <c r="Z514" s="61"/>
      <c r="AA514" s="61"/>
      <c r="AB514" s="61"/>
    </row>
    <row r="515" spans="24:28" ht="15.75" customHeight="1">
      <c r="X515" s="61"/>
      <c r="Y515" s="61"/>
      <c r="Z515" s="61"/>
      <c r="AA515" s="61"/>
      <c r="AB515" s="61"/>
    </row>
    <row r="516" spans="24:28" ht="15.75" customHeight="1">
      <c r="X516" s="61"/>
      <c r="Y516" s="61"/>
      <c r="Z516" s="61"/>
      <c r="AA516" s="61"/>
      <c r="AB516" s="61"/>
    </row>
    <row r="517" spans="24:28" ht="15.75" customHeight="1">
      <c r="X517" s="61"/>
      <c r="Y517" s="61"/>
      <c r="Z517" s="61"/>
      <c r="AA517" s="61"/>
      <c r="AB517" s="61"/>
    </row>
    <row r="518" spans="24:28" ht="15.75" customHeight="1">
      <c r="X518" s="61"/>
      <c r="Y518" s="61"/>
      <c r="Z518" s="61"/>
      <c r="AA518" s="61"/>
      <c r="AB518" s="61"/>
    </row>
    <row r="519" spans="24:28" ht="15.75" customHeight="1">
      <c r="X519" s="61"/>
      <c r="Y519" s="61"/>
      <c r="Z519" s="61"/>
      <c r="AA519" s="61"/>
      <c r="AB519" s="61"/>
    </row>
    <row r="520" spans="24:28" ht="15.75" customHeight="1">
      <c r="X520" s="61"/>
      <c r="Y520" s="61"/>
      <c r="Z520" s="61"/>
      <c r="AA520" s="61"/>
      <c r="AB520" s="61"/>
    </row>
    <row r="521" spans="24:28" ht="15.75" customHeight="1">
      <c r="X521" s="61"/>
      <c r="Y521" s="61"/>
      <c r="Z521" s="61"/>
      <c r="AA521" s="61"/>
      <c r="AB521" s="61"/>
    </row>
    <row r="522" spans="24:28" ht="15.75" customHeight="1">
      <c r="X522" s="61"/>
      <c r="Y522" s="61"/>
      <c r="Z522" s="61"/>
      <c r="AA522" s="61"/>
      <c r="AB522" s="61"/>
    </row>
    <row r="523" spans="24:28" ht="15.75" customHeight="1">
      <c r="X523" s="61"/>
      <c r="Y523" s="61"/>
      <c r="Z523" s="61"/>
      <c r="AA523" s="61"/>
      <c r="AB523" s="61"/>
    </row>
    <row r="524" spans="24:28" ht="15.75" customHeight="1">
      <c r="X524" s="61"/>
      <c r="Y524" s="61"/>
      <c r="Z524" s="61"/>
      <c r="AA524" s="61"/>
      <c r="AB524" s="61"/>
    </row>
    <row r="525" spans="24:28" ht="15.75" customHeight="1">
      <c r="X525" s="61"/>
      <c r="Y525" s="61"/>
      <c r="Z525" s="61"/>
      <c r="AA525" s="61"/>
      <c r="AB525" s="61"/>
    </row>
    <row r="526" spans="24:28" ht="15.75" customHeight="1">
      <c r="X526" s="61"/>
      <c r="Y526" s="61"/>
      <c r="Z526" s="61"/>
      <c r="AA526" s="61"/>
      <c r="AB526" s="61"/>
    </row>
    <row r="527" spans="24:28" ht="15.75" customHeight="1">
      <c r="X527" s="61"/>
      <c r="Y527" s="61"/>
      <c r="Z527" s="61"/>
      <c r="AA527" s="61"/>
      <c r="AB527" s="61"/>
    </row>
    <row r="528" spans="24:28" ht="15.75" customHeight="1">
      <c r="X528" s="61"/>
      <c r="Y528" s="61"/>
      <c r="Z528" s="61"/>
      <c r="AA528" s="61"/>
      <c r="AB528" s="61"/>
    </row>
    <row r="529" spans="24:28" ht="15.75" customHeight="1">
      <c r="X529" s="61"/>
      <c r="Y529" s="61"/>
      <c r="Z529" s="61"/>
      <c r="AA529" s="61"/>
      <c r="AB529" s="61"/>
    </row>
    <row r="530" spans="24:28" ht="15.75" customHeight="1">
      <c r="X530" s="61"/>
      <c r="Y530" s="61"/>
      <c r="Z530" s="61"/>
      <c r="AA530" s="61"/>
      <c r="AB530" s="61"/>
    </row>
    <row r="531" spans="24:28" ht="15.75" customHeight="1">
      <c r="X531" s="61"/>
      <c r="Y531" s="61"/>
      <c r="Z531" s="61"/>
      <c r="AA531" s="61"/>
      <c r="AB531" s="61"/>
    </row>
    <row r="532" spans="24:28" ht="15.75" customHeight="1">
      <c r="X532" s="61"/>
      <c r="Y532" s="61"/>
      <c r="Z532" s="61"/>
      <c r="AA532" s="61"/>
      <c r="AB532" s="61"/>
    </row>
    <row r="533" spans="24:28" ht="15.75" customHeight="1">
      <c r="X533" s="61"/>
      <c r="Y533" s="61"/>
      <c r="Z533" s="61"/>
      <c r="AA533" s="61"/>
      <c r="AB533" s="61"/>
    </row>
    <row r="534" spans="24:28" ht="15.75" customHeight="1">
      <c r="X534" s="61"/>
      <c r="Y534" s="61"/>
      <c r="Z534" s="61"/>
      <c r="AA534" s="61"/>
      <c r="AB534" s="61"/>
    </row>
    <row r="535" spans="24:28" ht="15.75" customHeight="1">
      <c r="X535" s="61"/>
      <c r="Y535" s="61"/>
      <c r="Z535" s="61"/>
      <c r="AA535" s="61"/>
      <c r="AB535" s="61"/>
    </row>
    <row r="536" spans="24:28" ht="15.75" customHeight="1">
      <c r="X536" s="61"/>
      <c r="Y536" s="61"/>
      <c r="Z536" s="61"/>
      <c r="AA536" s="61"/>
      <c r="AB536" s="61"/>
    </row>
    <row r="537" spans="24:28" ht="15.75" customHeight="1">
      <c r="X537" s="61"/>
      <c r="Y537" s="61"/>
      <c r="Z537" s="61"/>
      <c r="AA537" s="61"/>
      <c r="AB537" s="61"/>
    </row>
    <row r="538" spans="24:28" ht="15.75" customHeight="1">
      <c r="X538" s="61"/>
      <c r="Y538" s="61"/>
      <c r="Z538" s="61"/>
      <c r="AA538" s="61"/>
      <c r="AB538" s="61"/>
    </row>
    <row r="539" spans="24:28" ht="15.75" customHeight="1">
      <c r="X539" s="61"/>
      <c r="Y539" s="61"/>
      <c r="Z539" s="61"/>
      <c r="AA539" s="61"/>
      <c r="AB539" s="61"/>
    </row>
    <row r="540" spans="24:28" ht="15.75" customHeight="1">
      <c r="X540" s="61"/>
      <c r="Y540" s="61"/>
      <c r="Z540" s="61"/>
      <c r="AA540" s="61"/>
      <c r="AB540" s="61"/>
    </row>
    <row r="541" spans="24:28" ht="15.75" customHeight="1">
      <c r="X541" s="61"/>
      <c r="Y541" s="61"/>
      <c r="Z541" s="61"/>
      <c r="AA541" s="61"/>
      <c r="AB541" s="61"/>
    </row>
    <row r="542" spans="24:28" ht="15.75" customHeight="1">
      <c r="X542" s="61"/>
      <c r="Y542" s="61"/>
      <c r="Z542" s="61"/>
      <c r="AA542" s="61"/>
      <c r="AB542" s="61"/>
    </row>
    <row r="543" spans="24:28" ht="15.75" customHeight="1">
      <c r="X543" s="61"/>
      <c r="Y543" s="61"/>
      <c r="Z543" s="61"/>
      <c r="AA543" s="61"/>
      <c r="AB543" s="61"/>
    </row>
    <row r="544" spans="24:28" ht="15.75" customHeight="1">
      <c r="X544" s="61"/>
      <c r="Y544" s="61"/>
      <c r="Z544" s="61"/>
      <c r="AA544" s="61"/>
      <c r="AB544" s="61"/>
    </row>
    <row r="545" spans="24:28" ht="15.75" customHeight="1">
      <c r="X545" s="61"/>
      <c r="Y545" s="61"/>
      <c r="Z545" s="61"/>
      <c r="AA545" s="61"/>
      <c r="AB545" s="61"/>
    </row>
    <row r="546" spans="24:28" ht="15.75" customHeight="1">
      <c r="X546" s="61"/>
      <c r="Y546" s="61"/>
      <c r="Z546" s="61"/>
      <c r="AA546" s="61"/>
      <c r="AB546" s="61"/>
    </row>
    <row r="547" spans="24:28" ht="15.75" customHeight="1">
      <c r="X547" s="61"/>
      <c r="Y547" s="61"/>
      <c r="Z547" s="61"/>
      <c r="AA547" s="61"/>
      <c r="AB547" s="61"/>
    </row>
    <row r="548" spans="24:28" ht="15.75" customHeight="1">
      <c r="X548" s="61"/>
      <c r="Y548" s="61"/>
      <c r="Z548" s="61"/>
      <c r="AA548" s="61"/>
      <c r="AB548" s="61"/>
    </row>
    <row r="549" spans="24:28" ht="15.75" customHeight="1">
      <c r="X549" s="61"/>
      <c r="Y549" s="61"/>
      <c r="Z549" s="61"/>
      <c r="AA549" s="61"/>
      <c r="AB549" s="61"/>
    </row>
    <row r="550" spans="24:28" ht="15.75" customHeight="1">
      <c r="X550" s="61"/>
      <c r="Y550" s="61"/>
      <c r="Z550" s="61"/>
      <c r="AA550" s="61"/>
      <c r="AB550" s="61"/>
    </row>
    <row r="551" spans="24:28" ht="15.75" customHeight="1">
      <c r="X551" s="61"/>
      <c r="Y551" s="61"/>
      <c r="Z551" s="61"/>
      <c r="AA551" s="61"/>
      <c r="AB551" s="61"/>
    </row>
    <row r="552" spans="24:28" ht="15.75" customHeight="1">
      <c r="X552" s="61"/>
      <c r="Y552" s="61"/>
      <c r="Z552" s="61"/>
      <c r="AA552" s="61"/>
      <c r="AB552" s="61"/>
    </row>
    <row r="553" spans="24:28" ht="15.75" customHeight="1">
      <c r="X553" s="61"/>
      <c r="Y553" s="61"/>
      <c r="Z553" s="61"/>
      <c r="AA553" s="61"/>
      <c r="AB553" s="61"/>
    </row>
    <row r="554" spans="24:28" ht="15.75" customHeight="1">
      <c r="X554" s="61"/>
      <c r="Y554" s="61"/>
      <c r="Z554" s="61"/>
      <c r="AA554" s="61"/>
      <c r="AB554" s="61"/>
    </row>
    <row r="555" spans="24:28" ht="15.75" customHeight="1">
      <c r="X555" s="61"/>
      <c r="Y555" s="61"/>
      <c r="Z555" s="61"/>
      <c r="AA555" s="61"/>
      <c r="AB555" s="61"/>
    </row>
    <row r="556" spans="24:28" ht="15.75" customHeight="1">
      <c r="X556" s="61"/>
      <c r="Y556" s="61"/>
      <c r="Z556" s="61"/>
      <c r="AA556" s="61"/>
      <c r="AB556" s="61"/>
    </row>
    <row r="557" spans="24:28" ht="15.75" customHeight="1">
      <c r="X557" s="61"/>
      <c r="Y557" s="61"/>
      <c r="Z557" s="61"/>
      <c r="AA557" s="61"/>
      <c r="AB557" s="61"/>
    </row>
    <row r="558" spans="24:28" ht="15.75" customHeight="1">
      <c r="X558" s="61"/>
      <c r="Y558" s="61"/>
      <c r="Z558" s="61"/>
      <c r="AA558" s="61"/>
      <c r="AB558" s="61"/>
    </row>
    <row r="559" spans="24:28" ht="15.75" customHeight="1">
      <c r="X559" s="61"/>
      <c r="Y559" s="61"/>
      <c r="Z559" s="61"/>
      <c r="AA559" s="61"/>
      <c r="AB559" s="61"/>
    </row>
    <row r="560" spans="24:28" ht="15.75" customHeight="1">
      <c r="X560" s="61"/>
      <c r="Y560" s="61"/>
      <c r="Z560" s="61"/>
      <c r="AA560" s="61"/>
      <c r="AB560" s="61"/>
    </row>
    <row r="561" spans="24:28" ht="15.75" customHeight="1">
      <c r="X561" s="61"/>
      <c r="Y561" s="61"/>
      <c r="Z561" s="61"/>
      <c r="AA561" s="61"/>
      <c r="AB561" s="61"/>
    </row>
    <row r="562" spans="24:28" ht="15.75" customHeight="1">
      <c r="X562" s="61"/>
      <c r="Y562" s="61"/>
      <c r="Z562" s="61"/>
      <c r="AA562" s="61"/>
      <c r="AB562" s="61"/>
    </row>
    <row r="563" spans="24:28" ht="15.75" customHeight="1">
      <c r="X563" s="61"/>
      <c r="Y563" s="61"/>
      <c r="Z563" s="61"/>
      <c r="AA563" s="61"/>
      <c r="AB563" s="61"/>
    </row>
    <row r="564" spans="24:28" ht="15.75" customHeight="1">
      <c r="X564" s="61"/>
      <c r="Y564" s="61"/>
      <c r="Z564" s="61"/>
      <c r="AA564" s="61"/>
      <c r="AB564" s="61"/>
    </row>
    <row r="565" spans="24:28" ht="15.75" customHeight="1">
      <c r="X565" s="61"/>
      <c r="Y565" s="61"/>
      <c r="Z565" s="61"/>
      <c r="AA565" s="61"/>
      <c r="AB565" s="61"/>
    </row>
    <row r="566" spans="24:28" ht="15.75" customHeight="1">
      <c r="X566" s="61"/>
      <c r="Y566" s="61"/>
      <c r="Z566" s="61"/>
      <c r="AA566" s="61"/>
      <c r="AB566" s="61"/>
    </row>
    <row r="567" spans="24:28" ht="15.75" customHeight="1">
      <c r="X567" s="61"/>
      <c r="Y567" s="61"/>
      <c r="Z567" s="61"/>
      <c r="AA567" s="61"/>
      <c r="AB567" s="61"/>
    </row>
    <row r="568" spans="24:28" ht="15.75" customHeight="1">
      <c r="X568" s="61"/>
      <c r="Y568" s="61"/>
      <c r="Z568" s="61"/>
      <c r="AA568" s="61"/>
      <c r="AB568" s="61"/>
    </row>
    <row r="569" spans="24:28" ht="15.75" customHeight="1">
      <c r="X569" s="61"/>
      <c r="Y569" s="61"/>
      <c r="Z569" s="61"/>
      <c r="AA569" s="61"/>
      <c r="AB569" s="61"/>
    </row>
    <row r="570" spans="24:28" ht="15.75" customHeight="1">
      <c r="X570" s="61"/>
      <c r="Y570" s="61"/>
      <c r="Z570" s="61"/>
      <c r="AA570" s="61"/>
      <c r="AB570" s="61"/>
    </row>
    <row r="571" spans="24:28" ht="15.75" customHeight="1">
      <c r="X571" s="61"/>
      <c r="Y571" s="61"/>
      <c r="Z571" s="61"/>
      <c r="AA571" s="61"/>
      <c r="AB571" s="61"/>
    </row>
    <row r="572" spans="24:28" ht="15.75" customHeight="1">
      <c r="X572" s="61"/>
      <c r="Y572" s="61"/>
      <c r="Z572" s="61"/>
      <c r="AA572" s="61"/>
      <c r="AB572" s="61"/>
    </row>
    <row r="573" spans="24:28" ht="15.75" customHeight="1">
      <c r="X573" s="61"/>
      <c r="Y573" s="61"/>
      <c r="Z573" s="61"/>
      <c r="AA573" s="61"/>
      <c r="AB573" s="61"/>
    </row>
    <row r="574" spans="24:28" ht="15.75" customHeight="1">
      <c r="X574" s="61"/>
      <c r="Y574" s="61"/>
      <c r="Z574" s="61"/>
      <c r="AA574" s="61"/>
      <c r="AB574" s="61"/>
    </row>
    <row r="575" spans="24:28" ht="15.75" customHeight="1">
      <c r="X575" s="61"/>
      <c r="Y575" s="61"/>
      <c r="Z575" s="61"/>
      <c r="AA575" s="61"/>
      <c r="AB575" s="61"/>
    </row>
    <row r="576" spans="24:28" ht="15.75" customHeight="1">
      <c r="X576" s="61"/>
      <c r="Y576" s="61"/>
      <c r="Z576" s="61"/>
      <c r="AA576" s="61"/>
      <c r="AB576" s="61"/>
    </row>
    <row r="577" spans="24:28" ht="15.75" customHeight="1">
      <c r="X577" s="61"/>
      <c r="Y577" s="61"/>
      <c r="Z577" s="61"/>
      <c r="AA577" s="61"/>
      <c r="AB577" s="61"/>
    </row>
    <row r="578" spans="24:28" ht="15.75" customHeight="1">
      <c r="X578" s="61"/>
      <c r="Y578" s="61"/>
      <c r="Z578" s="61"/>
      <c r="AA578" s="61"/>
      <c r="AB578" s="61"/>
    </row>
    <row r="579" spans="24:28" ht="15.75" customHeight="1">
      <c r="X579" s="61"/>
      <c r="Y579" s="61"/>
      <c r="Z579" s="61"/>
      <c r="AA579" s="61"/>
      <c r="AB579" s="61"/>
    </row>
    <row r="580" spans="24:28" ht="15.75" customHeight="1">
      <c r="X580" s="61"/>
      <c r="Y580" s="61"/>
      <c r="Z580" s="61"/>
      <c r="AA580" s="61"/>
      <c r="AB580" s="61"/>
    </row>
    <row r="581" spans="24:28" ht="15.75" customHeight="1">
      <c r="X581" s="61"/>
      <c r="Y581" s="61"/>
      <c r="Z581" s="61"/>
      <c r="AA581" s="61"/>
      <c r="AB581" s="61"/>
    </row>
    <row r="582" spans="24:28" ht="15.75" customHeight="1">
      <c r="X582" s="61"/>
      <c r="Y582" s="61"/>
      <c r="Z582" s="61"/>
      <c r="AA582" s="61"/>
      <c r="AB582" s="61"/>
    </row>
    <row r="583" spans="24:28" ht="15.75" customHeight="1">
      <c r="X583" s="61"/>
      <c r="Y583" s="61"/>
      <c r="Z583" s="61"/>
      <c r="AA583" s="61"/>
      <c r="AB583" s="61"/>
    </row>
    <row r="584" spans="24:28" ht="15.75" customHeight="1">
      <c r="X584" s="61"/>
      <c r="Y584" s="61"/>
      <c r="Z584" s="61"/>
      <c r="AA584" s="61"/>
      <c r="AB584" s="61"/>
    </row>
    <row r="585" spans="24:28" ht="15.75" customHeight="1">
      <c r="X585" s="61"/>
      <c r="Y585" s="61"/>
      <c r="Z585" s="61"/>
      <c r="AA585" s="61"/>
      <c r="AB585" s="61"/>
    </row>
    <row r="586" spans="24:28" ht="15.75" customHeight="1">
      <c r="X586" s="61"/>
      <c r="Y586" s="61"/>
      <c r="Z586" s="61"/>
      <c r="AA586" s="61"/>
      <c r="AB586" s="61"/>
    </row>
    <row r="587" spans="24:28" ht="15.75" customHeight="1">
      <c r="X587" s="61"/>
      <c r="Y587" s="61"/>
      <c r="Z587" s="61"/>
      <c r="AA587" s="61"/>
      <c r="AB587" s="61"/>
    </row>
    <row r="588" spans="24:28" ht="15.75" customHeight="1">
      <c r="X588" s="61"/>
      <c r="Y588" s="61"/>
      <c r="Z588" s="61"/>
      <c r="AA588" s="61"/>
      <c r="AB588" s="61"/>
    </row>
    <row r="589" spans="24:28" ht="15.75" customHeight="1">
      <c r="X589" s="61"/>
      <c r="Y589" s="61"/>
      <c r="Z589" s="61"/>
      <c r="AA589" s="61"/>
      <c r="AB589" s="61"/>
    </row>
    <row r="590" spans="24:28" ht="15.75" customHeight="1">
      <c r="X590" s="61"/>
      <c r="Y590" s="61"/>
      <c r="Z590" s="61"/>
      <c r="AA590" s="61"/>
      <c r="AB590" s="61"/>
    </row>
    <row r="591" spans="24:28" ht="15.75" customHeight="1">
      <c r="X591" s="61"/>
      <c r="Y591" s="61"/>
      <c r="Z591" s="61"/>
      <c r="AA591" s="61"/>
      <c r="AB591" s="61"/>
    </row>
    <row r="592" spans="24:28" ht="15.75" customHeight="1">
      <c r="X592" s="61"/>
      <c r="Y592" s="61"/>
      <c r="Z592" s="61"/>
      <c r="AA592" s="61"/>
      <c r="AB592" s="61"/>
    </row>
    <row r="593" spans="24:28" ht="15.75" customHeight="1">
      <c r="X593" s="61"/>
      <c r="Y593" s="61"/>
      <c r="Z593" s="61"/>
      <c r="AA593" s="61"/>
      <c r="AB593" s="61"/>
    </row>
    <row r="594" spans="24:28" ht="15.75" customHeight="1">
      <c r="X594" s="61"/>
      <c r="Y594" s="61"/>
      <c r="Z594" s="61"/>
      <c r="AA594" s="61"/>
      <c r="AB594" s="61"/>
    </row>
    <row r="595" spans="24:28" ht="15.75" customHeight="1">
      <c r="X595" s="61"/>
      <c r="Y595" s="61"/>
      <c r="Z595" s="61"/>
      <c r="AA595" s="61"/>
      <c r="AB595" s="61"/>
    </row>
    <row r="596" spans="24:28" ht="15.75" customHeight="1">
      <c r="X596" s="61"/>
      <c r="Y596" s="61"/>
      <c r="Z596" s="61"/>
      <c r="AA596" s="61"/>
      <c r="AB596" s="61"/>
    </row>
    <row r="597" spans="24:28" ht="15.75" customHeight="1">
      <c r="X597" s="61"/>
      <c r="Y597" s="61"/>
      <c r="Z597" s="61"/>
      <c r="AA597" s="61"/>
      <c r="AB597" s="61"/>
    </row>
    <row r="598" spans="24:28" ht="15.75" customHeight="1">
      <c r="X598" s="61"/>
      <c r="Y598" s="61"/>
      <c r="Z598" s="61"/>
      <c r="AA598" s="61"/>
      <c r="AB598" s="61"/>
    </row>
    <row r="599" spans="24:28" ht="15.75" customHeight="1">
      <c r="X599" s="61"/>
      <c r="Y599" s="61"/>
      <c r="Z599" s="61"/>
      <c r="AA599" s="61"/>
      <c r="AB599" s="61"/>
    </row>
    <row r="600" spans="24:28" ht="15.75" customHeight="1">
      <c r="X600" s="61"/>
      <c r="Y600" s="61"/>
      <c r="Z600" s="61"/>
      <c r="AA600" s="61"/>
      <c r="AB600" s="61"/>
    </row>
    <row r="601" spans="24:28" ht="15.75" customHeight="1">
      <c r="X601" s="61"/>
      <c r="Y601" s="61"/>
      <c r="Z601" s="61"/>
      <c r="AA601" s="61"/>
      <c r="AB601" s="61"/>
    </row>
    <row r="602" spans="24:28" ht="15.75" customHeight="1">
      <c r="X602" s="61"/>
      <c r="Y602" s="61"/>
      <c r="Z602" s="61"/>
      <c r="AA602" s="61"/>
      <c r="AB602" s="61"/>
    </row>
    <row r="603" spans="24:28" ht="15.75" customHeight="1">
      <c r="X603" s="61"/>
      <c r="Y603" s="61"/>
      <c r="Z603" s="61"/>
      <c r="AA603" s="61"/>
      <c r="AB603" s="61"/>
    </row>
    <row r="604" spans="24:28" ht="15.75" customHeight="1">
      <c r="X604" s="61"/>
      <c r="Y604" s="61"/>
      <c r="Z604" s="61"/>
      <c r="AA604" s="61"/>
      <c r="AB604" s="61"/>
    </row>
    <row r="605" spans="24:28" ht="15.75" customHeight="1">
      <c r="X605" s="61"/>
      <c r="Y605" s="61"/>
      <c r="Z605" s="61"/>
      <c r="AA605" s="61"/>
      <c r="AB605" s="61"/>
    </row>
    <row r="606" spans="24:28" ht="15.75" customHeight="1">
      <c r="X606" s="61"/>
      <c r="Y606" s="61"/>
      <c r="Z606" s="61"/>
      <c r="AA606" s="61"/>
      <c r="AB606" s="61"/>
    </row>
    <row r="607" spans="24:28" ht="15.75" customHeight="1">
      <c r="X607" s="61"/>
      <c r="Y607" s="61"/>
      <c r="Z607" s="61"/>
      <c r="AA607" s="61"/>
      <c r="AB607" s="61"/>
    </row>
    <row r="608" spans="24:28" ht="15.75" customHeight="1">
      <c r="X608" s="61"/>
      <c r="Y608" s="61"/>
      <c r="Z608" s="61"/>
      <c r="AA608" s="61"/>
      <c r="AB608" s="61"/>
    </row>
    <row r="609" spans="24:28" ht="15.75" customHeight="1">
      <c r="X609" s="61"/>
      <c r="Y609" s="61"/>
      <c r="Z609" s="61"/>
      <c r="AA609" s="61"/>
      <c r="AB609" s="61"/>
    </row>
    <row r="610" spans="24:28" ht="15.75" customHeight="1">
      <c r="X610" s="61"/>
      <c r="Y610" s="61"/>
      <c r="Z610" s="61"/>
      <c r="AA610" s="61"/>
      <c r="AB610" s="61"/>
    </row>
    <row r="611" spans="24:28" ht="15.75" customHeight="1">
      <c r="X611" s="61"/>
      <c r="Y611" s="61"/>
      <c r="Z611" s="61"/>
      <c r="AA611" s="61"/>
      <c r="AB611" s="61"/>
    </row>
    <row r="612" spans="24:28" ht="15.75" customHeight="1">
      <c r="X612" s="61"/>
      <c r="Y612" s="61"/>
      <c r="Z612" s="61"/>
      <c r="AA612" s="61"/>
      <c r="AB612" s="61"/>
    </row>
    <row r="613" spans="24:28" ht="15.75" customHeight="1">
      <c r="X613" s="61"/>
      <c r="Y613" s="61"/>
      <c r="Z613" s="61"/>
      <c r="AA613" s="61"/>
      <c r="AB613" s="61"/>
    </row>
    <row r="614" spans="24:28" ht="15.75" customHeight="1">
      <c r="X614" s="61"/>
      <c r="Y614" s="61"/>
      <c r="Z614" s="61"/>
      <c r="AA614" s="61"/>
      <c r="AB614" s="61"/>
    </row>
    <row r="615" spans="24:28" ht="15.75" customHeight="1">
      <c r="X615" s="61"/>
      <c r="Y615" s="61"/>
      <c r="Z615" s="61"/>
      <c r="AA615" s="61"/>
      <c r="AB615" s="61"/>
    </row>
    <row r="616" spans="24:28" ht="15.75" customHeight="1">
      <c r="X616" s="61"/>
      <c r="Y616" s="61"/>
      <c r="Z616" s="61"/>
      <c r="AA616" s="61"/>
      <c r="AB616" s="61"/>
    </row>
    <row r="617" spans="24:28" ht="15.75" customHeight="1">
      <c r="X617" s="61"/>
      <c r="Y617" s="61"/>
      <c r="Z617" s="61"/>
      <c r="AA617" s="61"/>
      <c r="AB617" s="61"/>
    </row>
    <row r="618" spans="24:28" ht="15.75" customHeight="1">
      <c r="X618" s="61"/>
      <c r="Y618" s="61"/>
      <c r="Z618" s="61"/>
      <c r="AA618" s="61"/>
      <c r="AB618" s="61"/>
    </row>
    <row r="619" spans="24:28" ht="15.75" customHeight="1">
      <c r="X619" s="61"/>
      <c r="Y619" s="61"/>
      <c r="Z619" s="61"/>
      <c r="AA619" s="61"/>
      <c r="AB619" s="61"/>
    </row>
    <row r="620" spans="24:28" ht="15.75" customHeight="1">
      <c r="X620" s="61"/>
      <c r="Y620" s="61"/>
      <c r="Z620" s="61"/>
      <c r="AA620" s="61"/>
      <c r="AB620" s="61"/>
    </row>
    <row r="621" spans="24:28" ht="15.75" customHeight="1">
      <c r="X621" s="61"/>
      <c r="Y621" s="61"/>
      <c r="Z621" s="61"/>
      <c r="AA621" s="61"/>
      <c r="AB621" s="61"/>
    </row>
    <row r="622" spans="24:28" ht="15.75" customHeight="1">
      <c r="X622" s="61"/>
      <c r="Y622" s="61"/>
      <c r="Z622" s="61"/>
      <c r="AA622" s="61"/>
      <c r="AB622" s="61"/>
    </row>
    <row r="623" spans="24:28" ht="15.75" customHeight="1">
      <c r="X623" s="61"/>
      <c r="Y623" s="61"/>
      <c r="Z623" s="61"/>
      <c r="AA623" s="61"/>
      <c r="AB623" s="61"/>
    </row>
    <row r="624" spans="24:28" ht="15.75" customHeight="1">
      <c r="X624" s="61"/>
      <c r="Y624" s="61"/>
      <c r="Z624" s="61"/>
      <c r="AA624" s="61"/>
      <c r="AB624" s="61"/>
    </row>
    <row r="625" spans="24:28" ht="15.75" customHeight="1">
      <c r="X625" s="61"/>
      <c r="Y625" s="61"/>
      <c r="Z625" s="61"/>
      <c r="AA625" s="61"/>
      <c r="AB625" s="61"/>
    </row>
    <row r="626" spans="24:28" ht="15.75" customHeight="1">
      <c r="X626" s="61"/>
      <c r="Y626" s="61"/>
      <c r="Z626" s="61"/>
      <c r="AA626" s="61"/>
      <c r="AB626" s="61"/>
    </row>
    <row r="627" spans="24:28" ht="15.75" customHeight="1">
      <c r="X627" s="61"/>
      <c r="Y627" s="61"/>
      <c r="Z627" s="61"/>
      <c r="AA627" s="61"/>
      <c r="AB627" s="61"/>
    </row>
    <row r="628" spans="24:28" ht="15.75" customHeight="1">
      <c r="X628" s="61"/>
      <c r="Y628" s="61"/>
      <c r="Z628" s="61"/>
      <c r="AA628" s="61"/>
      <c r="AB628" s="61"/>
    </row>
    <row r="629" spans="24:28" ht="15.75" customHeight="1">
      <c r="X629" s="61"/>
      <c r="Y629" s="61"/>
      <c r="Z629" s="61"/>
      <c r="AA629" s="61"/>
      <c r="AB629" s="61"/>
    </row>
    <row r="630" spans="24:28" ht="15.75" customHeight="1">
      <c r="X630" s="61"/>
      <c r="Y630" s="61"/>
      <c r="Z630" s="61"/>
      <c r="AA630" s="61"/>
      <c r="AB630" s="61"/>
    </row>
    <row r="631" spans="24:28" ht="15.75" customHeight="1">
      <c r="X631" s="61"/>
      <c r="Y631" s="61"/>
      <c r="Z631" s="61"/>
      <c r="AA631" s="61"/>
      <c r="AB631" s="61"/>
    </row>
    <row r="632" spans="24:28" ht="15.75" customHeight="1">
      <c r="X632" s="61"/>
      <c r="Y632" s="61"/>
      <c r="Z632" s="61"/>
      <c r="AA632" s="61"/>
      <c r="AB632" s="61"/>
    </row>
    <row r="633" spans="24:28" ht="15.75" customHeight="1">
      <c r="X633" s="61"/>
      <c r="Y633" s="61"/>
      <c r="Z633" s="61"/>
      <c r="AA633" s="61"/>
      <c r="AB633" s="61"/>
    </row>
    <row r="634" spans="24:28" ht="15.75" customHeight="1">
      <c r="X634" s="61"/>
      <c r="Y634" s="61"/>
      <c r="Z634" s="61"/>
      <c r="AA634" s="61"/>
      <c r="AB634" s="61"/>
    </row>
    <row r="635" spans="24:28" ht="15.75" customHeight="1">
      <c r="X635" s="61"/>
      <c r="Y635" s="61"/>
      <c r="Z635" s="61"/>
      <c r="AA635" s="61"/>
      <c r="AB635" s="61"/>
    </row>
    <row r="636" spans="24:28" ht="15.75" customHeight="1">
      <c r="X636" s="61"/>
      <c r="Y636" s="61"/>
      <c r="Z636" s="61"/>
      <c r="AA636" s="61"/>
      <c r="AB636" s="61"/>
    </row>
    <row r="637" spans="24:28" ht="15.75" customHeight="1">
      <c r="X637" s="61"/>
      <c r="Y637" s="61"/>
      <c r="Z637" s="61"/>
      <c r="AA637" s="61"/>
      <c r="AB637" s="61"/>
    </row>
    <row r="638" spans="24:28" ht="15.75" customHeight="1">
      <c r="X638" s="61"/>
      <c r="Y638" s="61"/>
      <c r="Z638" s="61"/>
      <c r="AA638" s="61"/>
      <c r="AB638" s="61"/>
    </row>
    <row r="639" spans="24:28" ht="15.75" customHeight="1">
      <c r="X639" s="61"/>
      <c r="Y639" s="61"/>
      <c r="Z639" s="61"/>
      <c r="AA639" s="61"/>
      <c r="AB639" s="61"/>
    </row>
    <row r="640" spans="24:28" ht="15.75" customHeight="1">
      <c r="X640" s="61"/>
      <c r="Y640" s="61"/>
      <c r="Z640" s="61"/>
      <c r="AA640" s="61"/>
      <c r="AB640" s="61"/>
    </row>
    <row r="641" spans="24:28" ht="15.75" customHeight="1">
      <c r="X641" s="61"/>
      <c r="Y641" s="61"/>
      <c r="Z641" s="61"/>
      <c r="AA641" s="61"/>
      <c r="AB641" s="61"/>
    </row>
    <row r="642" spans="24:28" ht="15.75" customHeight="1">
      <c r="X642" s="61"/>
      <c r="Y642" s="61"/>
      <c r="Z642" s="61"/>
      <c r="AA642" s="61"/>
      <c r="AB642" s="61"/>
    </row>
    <row r="643" spans="24:28" ht="15.75" customHeight="1">
      <c r="X643" s="61"/>
      <c r="Y643" s="61"/>
      <c r="Z643" s="61"/>
      <c r="AA643" s="61"/>
      <c r="AB643" s="61"/>
    </row>
    <row r="644" spans="24:28" ht="15.75" customHeight="1">
      <c r="X644" s="61"/>
      <c r="Y644" s="61"/>
      <c r="Z644" s="61"/>
      <c r="AA644" s="61"/>
      <c r="AB644" s="61"/>
    </row>
    <row r="645" spans="24:28" ht="15.75" customHeight="1">
      <c r="X645" s="61"/>
      <c r="Y645" s="61"/>
      <c r="Z645" s="61"/>
      <c r="AA645" s="61"/>
      <c r="AB645" s="61"/>
    </row>
    <row r="646" spans="24:28" ht="15.75" customHeight="1">
      <c r="X646" s="61"/>
      <c r="Y646" s="61"/>
      <c r="Z646" s="61"/>
      <c r="AA646" s="61"/>
      <c r="AB646" s="61"/>
    </row>
    <row r="647" spans="24:28" ht="15.75" customHeight="1">
      <c r="X647" s="61"/>
      <c r="Y647" s="61"/>
      <c r="Z647" s="61"/>
      <c r="AA647" s="61"/>
      <c r="AB647" s="61"/>
    </row>
    <row r="648" spans="24:28" ht="15.75" customHeight="1">
      <c r="X648" s="61"/>
      <c r="Y648" s="61"/>
      <c r="Z648" s="61"/>
      <c r="AA648" s="61"/>
      <c r="AB648" s="61"/>
    </row>
    <row r="649" spans="24:28" ht="15.75" customHeight="1">
      <c r="X649" s="61"/>
      <c r="Y649" s="61"/>
      <c r="Z649" s="61"/>
      <c r="AA649" s="61"/>
      <c r="AB649" s="61"/>
    </row>
    <row r="650" spans="24:28" ht="15.75" customHeight="1">
      <c r="X650" s="61"/>
      <c r="Y650" s="61"/>
      <c r="Z650" s="61"/>
      <c r="AA650" s="61"/>
      <c r="AB650" s="61"/>
    </row>
    <row r="651" spans="24:28" ht="15.75" customHeight="1">
      <c r="X651" s="61"/>
      <c r="Y651" s="61"/>
      <c r="Z651" s="61"/>
      <c r="AA651" s="61"/>
      <c r="AB651" s="61"/>
    </row>
    <row r="652" spans="24:28" ht="15.75" customHeight="1">
      <c r="X652" s="61"/>
      <c r="Y652" s="61"/>
      <c r="Z652" s="61"/>
      <c r="AA652" s="61"/>
      <c r="AB652" s="61"/>
    </row>
    <row r="653" spans="24:28" ht="15.75" customHeight="1">
      <c r="X653" s="61"/>
      <c r="Y653" s="61"/>
      <c r="Z653" s="61"/>
      <c r="AA653" s="61"/>
      <c r="AB653" s="61"/>
    </row>
    <row r="654" spans="24:28" ht="15.75" customHeight="1">
      <c r="X654" s="61"/>
      <c r="Y654" s="61"/>
      <c r="Z654" s="61"/>
      <c r="AA654" s="61"/>
      <c r="AB654" s="61"/>
    </row>
    <row r="655" spans="24:28" ht="15.75" customHeight="1">
      <c r="X655" s="61"/>
      <c r="Y655" s="61"/>
      <c r="Z655" s="61"/>
      <c r="AA655" s="61"/>
      <c r="AB655" s="61"/>
    </row>
    <row r="656" spans="24:28" ht="15.75" customHeight="1">
      <c r="X656" s="61"/>
      <c r="Y656" s="61"/>
      <c r="Z656" s="61"/>
      <c r="AA656" s="61"/>
      <c r="AB656" s="61"/>
    </row>
    <row r="657" spans="24:28" ht="15.75" customHeight="1">
      <c r="X657" s="61"/>
      <c r="Y657" s="61"/>
      <c r="Z657" s="61"/>
      <c r="AA657" s="61"/>
      <c r="AB657" s="61"/>
    </row>
    <row r="658" spans="24:28" ht="15.75" customHeight="1">
      <c r="X658" s="61"/>
      <c r="Y658" s="61"/>
      <c r="Z658" s="61"/>
      <c r="AA658" s="61"/>
      <c r="AB658" s="61"/>
    </row>
    <row r="659" spans="24:28" ht="15.75" customHeight="1">
      <c r="X659" s="61"/>
      <c r="Y659" s="61"/>
      <c r="Z659" s="61"/>
      <c r="AA659" s="61"/>
      <c r="AB659" s="61"/>
    </row>
    <row r="660" spans="24:28" ht="15.75" customHeight="1">
      <c r="X660" s="61"/>
      <c r="Y660" s="61"/>
      <c r="Z660" s="61"/>
      <c r="AA660" s="61"/>
      <c r="AB660" s="61"/>
    </row>
    <row r="661" spans="24:28" ht="15.75" customHeight="1">
      <c r="X661" s="61"/>
      <c r="Y661" s="61"/>
      <c r="Z661" s="61"/>
      <c r="AA661" s="61"/>
      <c r="AB661" s="61"/>
    </row>
    <row r="662" spans="24:28" ht="15.75" customHeight="1">
      <c r="X662" s="61"/>
      <c r="Y662" s="61"/>
      <c r="Z662" s="61"/>
      <c r="AA662" s="61"/>
      <c r="AB662" s="61"/>
    </row>
    <row r="663" spans="24:28" ht="15.75" customHeight="1">
      <c r="X663" s="61"/>
      <c r="Y663" s="61"/>
      <c r="Z663" s="61"/>
      <c r="AA663" s="61"/>
      <c r="AB663" s="61"/>
    </row>
    <row r="664" spans="24:28" ht="15.75" customHeight="1">
      <c r="X664" s="61"/>
      <c r="Y664" s="61"/>
      <c r="Z664" s="61"/>
      <c r="AA664" s="61"/>
      <c r="AB664" s="61"/>
    </row>
    <row r="665" spans="24:28" ht="15.75" customHeight="1">
      <c r="X665" s="61"/>
      <c r="Y665" s="61"/>
      <c r="Z665" s="61"/>
      <c r="AA665" s="61"/>
      <c r="AB665" s="61"/>
    </row>
    <row r="666" spans="24:28" ht="15.75" customHeight="1">
      <c r="X666" s="61"/>
      <c r="Y666" s="61"/>
      <c r="Z666" s="61"/>
      <c r="AA666" s="61"/>
      <c r="AB666" s="61"/>
    </row>
    <row r="667" spans="24:28" ht="15.75" customHeight="1">
      <c r="X667" s="61"/>
      <c r="Y667" s="61"/>
      <c r="Z667" s="61"/>
      <c r="AA667" s="61"/>
      <c r="AB667" s="61"/>
    </row>
    <row r="668" spans="24:28" ht="15.75" customHeight="1">
      <c r="X668" s="61"/>
      <c r="Y668" s="61"/>
      <c r="Z668" s="61"/>
      <c r="AA668" s="61"/>
      <c r="AB668" s="61"/>
    </row>
    <row r="669" spans="24:28" ht="15.75" customHeight="1">
      <c r="X669" s="61"/>
      <c r="Y669" s="61"/>
      <c r="Z669" s="61"/>
      <c r="AA669" s="61"/>
      <c r="AB669" s="61"/>
    </row>
    <row r="670" spans="24:28" ht="15.75" customHeight="1">
      <c r="X670" s="61"/>
      <c r="Y670" s="61"/>
      <c r="Z670" s="61"/>
      <c r="AA670" s="61"/>
      <c r="AB670" s="61"/>
    </row>
    <row r="671" spans="24:28" ht="15.75" customHeight="1">
      <c r="X671" s="61"/>
      <c r="Y671" s="61"/>
      <c r="Z671" s="61"/>
      <c r="AA671" s="61"/>
      <c r="AB671" s="61"/>
    </row>
    <row r="672" spans="24:28" ht="15.75" customHeight="1">
      <c r="X672" s="61"/>
      <c r="Y672" s="61"/>
      <c r="Z672" s="61"/>
      <c r="AA672" s="61"/>
      <c r="AB672" s="61"/>
    </row>
    <row r="673" spans="24:28" ht="15.75" customHeight="1">
      <c r="X673" s="61"/>
      <c r="Y673" s="61"/>
      <c r="Z673" s="61"/>
      <c r="AA673" s="61"/>
      <c r="AB673" s="61"/>
    </row>
    <row r="674" spans="24:28" ht="15.75" customHeight="1">
      <c r="X674" s="61"/>
      <c r="Y674" s="61"/>
      <c r="Z674" s="61"/>
      <c r="AA674" s="61"/>
      <c r="AB674" s="61"/>
    </row>
    <row r="675" spans="24:28" ht="15.75" customHeight="1">
      <c r="X675" s="61"/>
      <c r="Y675" s="61"/>
      <c r="Z675" s="61"/>
      <c r="AA675" s="61"/>
      <c r="AB675" s="61"/>
    </row>
    <row r="676" spans="24:28" ht="15.75" customHeight="1">
      <c r="X676" s="61"/>
      <c r="Y676" s="61"/>
      <c r="Z676" s="61"/>
      <c r="AA676" s="61"/>
      <c r="AB676" s="61"/>
    </row>
    <row r="677" spans="24:28" ht="15.75" customHeight="1">
      <c r="X677" s="61"/>
      <c r="Y677" s="61"/>
      <c r="Z677" s="61"/>
      <c r="AA677" s="61"/>
      <c r="AB677" s="61"/>
    </row>
    <row r="678" spans="24:28" ht="15.75" customHeight="1">
      <c r="X678" s="61"/>
      <c r="Y678" s="61"/>
      <c r="Z678" s="61"/>
      <c r="AA678" s="61"/>
      <c r="AB678" s="61"/>
    </row>
    <row r="679" spans="24:28" ht="15.75" customHeight="1">
      <c r="X679" s="61"/>
      <c r="Y679" s="61"/>
      <c r="Z679" s="61"/>
      <c r="AA679" s="61"/>
      <c r="AB679" s="61"/>
    </row>
    <row r="680" spans="24:28" ht="15.75" customHeight="1">
      <c r="X680" s="61"/>
      <c r="Y680" s="61"/>
      <c r="Z680" s="61"/>
      <c r="AA680" s="61"/>
      <c r="AB680" s="61"/>
    </row>
    <row r="681" spans="24:28" ht="15.75" customHeight="1">
      <c r="X681" s="61"/>
      <c r="Y681" s="61"/>
      <c r="Z681" s="61"/>
      <c r="AA681" s="61"/>
      <c r="AB681" s="61"/>
    </row>
    <row r="682" spans="24:28" ht="15.75" customHeight="1">
      <c r="X682" s="61"/>
      <c r="Y682" s="61"/>
      <c r="Z682" s="61"/>
      <c r="AA682" s="61"/>
      <c r="AB682" s="61"/>
    </row>
    <row r="683" spans="24:28" ht="15.75" customHeight="1">
      <c r="X683" s="61"/>
      <c r="Y683" s="61"/>
      <c r="Z683" s="61"/>
      <c r="AA683" s="61"/>
      <c r="AB683" s="61"/>
    </row>
    <row r="684" spans="24:28" ht="15.75" customHeight="1">
      <c r="X684" s="61"/>
      <c r="Y684" s="61"/>
      <c r="Z684" s="61"/>
      <c r="AA684" s="61"/>
      <c r="AB684" s="61"/>
    </row>
    <row r="685" spans="24:28" ht="15.75" customHeight="1">
      <c r="X685" s="61"/>
      <c r="Y685" s="61"/>
      <c r="Z685" s="61"/>
      <c r="AA685" s="61"/>
      <c r="AB685" s="61"/>
    </row>
    <row r="686" spans="24:28" ht="15.75" customHeight="1">
      <c r="X686" s="61"/>
      <c r="Y686" s="61"/>
      <c r="Z686" s="61"/>
      <c r="AA686" s="61"/>
      <c r="AB686" s="61"/>
    </row>
    <row r="687" spans="24:28" ht="15.75" customHeight="1">
      <c r="X687" s="61"/>
      <c r="Y687" s="61"/>
      <c r="Z687" s="61"/>
      <c r="AA687" s="61"/>
      <c r="AB687" s="61"/>
    </row>
    <row r="688" spans="24:28" ht="15.75" customHeight="1">
      <c r="X688" s="61"/>
      <c r="Y688" s="61"/>
      <c r="Z688" s="61"/>
      <c r="AA688" s="61"/>
      <c r="AB688" s="61"/>
    </row>
    <row r="689" spans="24:28" ht="15.75" customHeight="1">
      <c r="X689" s="61"/>
      <c r="Y689" s="61"/>
      <c r="Z689" s="61"/>
      <c r="AA689" s="61"/>
      <c r="AB689" s="61"/>
    </row>
    <row r="690" spans="24:28" ht="15.75" customHeight="1">
      <c r="X690" s="61"/>
      <c r="Y690" s="61"/>
      <c r="Z690" s="61"/>
      <c r="AA690" s="61"/>
      <c r="AB690" s="61"/>
    </row>
    <row r="691" spans="24:28" ht="15.75" customHeight="1">
      <c r="X691" s="61"/>
      <c r="Y691" s="61"/>
      <c r="Z691" s="61"/>
      <c r="AA691" s="61"/>
      <c r="AB691" s="61"/>
    </row>
    <row r="692" spans="24:28" ht="15.75" customHeight="1">
      <c r="X692" s="61"/>
      <c r="Y692" s="61"/>
      <c r="Z692" s="61"/>
      <c r="AA692" s="61"/>
      <c r="AB692" s="61"/>
    </row>
    <row r="693" spans="24:28" ht="15.75" customHeight="1">
      <c r="X693" s="61"/>
      <c r="Y693" s="61"/>
      <c r="Z693" s="61"/>
      <c r="AA693" s="61"/>
      <c r="AB693" s="61"/>
    </row>
    <row r="694" spans="24:28" ht="15.75" customHeight="1">
      <c r="X694" s="61"/>
      <c r="Y694" s="61"/>
      <c r="Z694" s="61"/>
      <c r="AA694" s="61"/>
      <c r="AB694" s="61"/>
    </row>
    <row r="695" spans="24:28" ht="15.75" customHeight="1">
      <c r="X695" s="61"/>
      <c r="Y695" s="61"/>
      <c r="Z695" s="61"/>
      <c r="AA695" s="61"/>
      <c r="AB695" s="61"/>
    </row>
    <row r="696" spans="24:28" ht="15.75" customHeight="1">
      <c r="X696" s="61"/>
      <c r="Y696" s="61"/>
      <c r="Z696" s="61"/>
      <c r="AA696" s="61"/>
      <c r="AB696" s="61"/>
    </row>
    <row r="697" spans="24:28" ht="15.75" customHeight="1">
      <c r="X697" s="61"/>
      <c r="Y697" s="61"/>
      <c r="Z697" s="61"/>
      <c r="AA697" s="61"/>
      <c r="AB697" s="61"/>
    </row>
    <row r="698" spans="24:28" ht="15.75" customHeight="1">
      <c r="X698" s="61"/>
      <c r="Y698" s="61"/>
      <c r="Z698" s="61"/>
      <c r="AA698" s="61"/>
      <c r="AB698" s="61"/>
    </row>
    <row r="699" spans="24:28" ht="15.75" customHeight="1">
      <c r="X699" s="61"/>
      <c r="Y699" s="61"/>
      <c r="Z699" s="61"/>
      <c r="AA699" s="61"/>
      <c r="AB699" s="61"/>
    </row>
    <row r="700" spans="24:28" ht="15.75" customHeight="1">
      <c r="X700" s="61"/>
      <c r="Y700" s="61"/>
      <c r="Z700" s="61"/>
      <c r="AA700" s="61"/>
      <c r="AB700" s="61"/>
    </row>
    <row r="701" spans="24:28" ht="15.75" customHeight="1">
      <c r="X701" s="61"/>
      <c r="Y701" s="61"/>
      <c r="Z701" s="61"/>
      <c r="AA701" s="61"/>
      <c r="AB701" s="61"/>
    </row>
    <row r="702" spans="24:28" ht="15.75" customHeight="1">
      <c r="X702" s="61"/>
      <c r="Y702" s="61"/>
      <c r="Z702" s="61"/>
      <c r="AA702" s="61"/>
      <c r="AB702" s="61"/>
    </row>
    <row r="703" spans="24:28" ht="15.75" customHeight="1">
      <c r="X703" s="61"/>
      <c r="Y703" s="61"/>
      <c r="Z703" s="61"/>
      <c r="AA703" s="61"/>
      <c r="AB703" s="61"/>
    </row>
    <row r="704" spans="24:28" ht="15.75" customHeight="1">
      <c r="X704" s="61"/>
      <c r="Y704" s="61"/>
      <c r="Z704" s="61"/>
      <c r="AA704" s="61"/>
      <c r="AB704" s="61"/>
    </row>
    <row r="705" spans="24:28" ht="15.75" customHeight="1">
      <c r="X705" s="61"/>
      <c r="Y705" s="61"/>
      <c r="Z705" s="61"/>
      <c r="AA705" s="61"/>
      <c r="AB705" s="61"/>
    </row>
    <row r="706" spans="24:28" ht="15.75" customHeight="1">
      <c r="X706" s="61"/>
      <c r="Y706" s="61"/>
      <c r="Z706" s="61"/>
      <c r="AA706" s="61"/>
      <c r="AB706" s="61"/>
    </row>
    <row r="707" spans="24:28" ht="15.75" customHeight="1">
      <c r="X707" s="61"/>
      <c r="Y707" s="61"/>
      <c r="Z707" s="61"/>
      <c r="AA707" s="61"/>
      <c r="AB707" s="61"/>
    </row>
    <row r="708" spans="24:28" ht="15.75" customHeight="1">
      <c r="X708" s="61"/>
      <c r="Y708" s="61"/>
      <c r="Z708" s="61"/>
      <c r="AA708" s="61"/>
      <c r="AB708" s="61"/>
    </row>
    <row r="709" spans="24:28" ht="15.75" customHeight="1">
      <c r="X709" s="61"/>
      <c r="Y709" s="61"/>
      <c r="Z709" s="61"/>
      <c r="AA709" s="61"/>
      <c r="AB709" s="61"/>
    </row>
    <row r="710" spans="24:28" ht="15.75" customHeight="1">
      <c r="X710" s="61"/>
      <c r="Y710" s="61"/>
      <c r="Z710" s="61"/>
      <c r="AA710" s="61"/>
      <c r="AB710" s="61"/>
    </row>
    <row r="711" spans="24:28" ht="15.75" customHeight="1">
      <c r="X711" s="61"/>
      <c r="Y711" s="61"/>
      <c r="Z711" s="61"/>
      <c r="AA711" s="61"/>
      <c r="AB711" s="61"/>
    </row>
    <row r="712" spans="24:28" ht="15.75" customHeight="1">
      <c r="X712" s="61"/>
      <c r="Y712" s="61"/>
      <c r="Z712" s="61"/>
      <c r="AA712" s="61"/>
      <c r="AB712" s="61"/>
    </row>
    <row r="713" spans="24:28" ht="15.75" customHeight="1">
      <c r="X713" s="61"/>
      <c r="Y713" s="61"/>
      <c r="Z713" s="61"/>
      <c r="AA713" s="61"/>
      <c r="AB713" s="61"/>
    </row>
    <row r="714" spans="24:28" ht="15.75" customHeight="1">
      <c r="X714" s="61"/>
      <c r="Y714" s="61"/>
      <c r="Z714" s="61"/>
      <c r="AA714" s="61"/>
      <c r="AB714" s="61"/>
    </row>
    <row r="715" spans="24:28" ht="15.75" customHeight="1">
      <c r="X715" s="61"/>
      <c r="Y715" s="61"/>
      <c r="Z715" s="61"/>
      <c r="AA715" s="61"/>
      <c r="AB715" s="61"/>
    </row>
    <row r="716" spans="24:28" ht="15.75" customHeight="1">
      <c r="X716" s="61"/>
      <c r="Y716" s="61"/>
      <c r="Z716" s="61"/>
      <c r="AA716" s="61"/>
      <c r="AB716" s="61"/>
    </row>
    <row r="717" spans="24:28" ht="15.75" customHeight="1">
      <c r="X717" s="61"/>
      <c r="Y717" s="61"/>
      <c r="Z717" s="61"/>
      <c r="AA717" s="61"/>
      <c r="AB717" s="61"/>
    </row>
    <row r="718" spans="24:28" ht="15.75" customHeight="1">
      <c r="X718" s="61"/>
      <c r="Y718" s="61"/>
      <c r="Z718" s="61"/>
      <c r="AA718" s="61"/>
      <c r="AB718" s="61"/>
    </row>
    <row r="719" spans="24:28" ht="15.75" customHeight="1">
      <c r="X719" s="61"/>
      <c r="Y719" s="61"/>
      <c r="Z719" s="61"/>
      <c r="AA719" s="61"/>
      <c r="AB719" s="61"/>
    </row>
    <row r="720" spans="24:28" ht="15.75" customHeight="1">
      <c r="X720" s="61"/>
      <c r="Y720" s="61"/>
      <c r="Z720" s="61"/>
      <c r="AA720" s="61"/>
      <c r="AB720" s="61"/>
    </row>
    <row r="721" spans="24:28" ht="15.75" customHeight="1">
      <c r="X721" s="61"/>
      <c r="Y721" s="61"/>
      <c r="Z721" s="61"/>
      <c r="AA721" s="61"/>
      <c r="AB721" s="61"/>
    </row>
    <row r="722" spans="24:28" ht="15.75" customHeight="1">
      <c r="X722" s="61"/>
      <c r="Y722" s="61"/>
      <c r="Z722" s="61"/>
      <c r="AA722" s="61"/>
      <c r="AB722" s="61"/>
    </row>
    <row r="723" spans="24:28" ht="15.75" customHeight="1">
      <c r="X723" s="61"/>
      <c r="Y723" s="61"/>
      <c r="Z723" s="61"/>
      <c r="AA723" s="61"/>
      <c r="AB723" s="61"/>
    </row>
    <row r="724" spans="24:28" ht="15.75" customHeight="1">
      <c r="X724" s="61"/>
      <c r="Y724" s="61"/>
      <c r="Z724" s="61"/>
      <c r="AA724" s="61"/>
      <c r="AB724" s="61"/>
    </row>
    <row r="725" spans="24:28" ht="15.75" customHeight="1">
      <c r="X725" s="61"/>
      <c r="Y725" s="61"/>
      <c r="Z725" s="61"/>
      <c r="AA725" s="61"/>
      <c r="AB725" s="61"/>
    </row>
    <row r="726" spans="24:28" ht="15.75" customHeight="1">
      <c r="X726" s="61"/>
      <c r="Y726" s="61"/>
      <c r="Z726" s="61"/>
      <c r="AA726" s="61"/>
      <c r="AB726" s="61"/>
    </row>
    <row r="727" spans="24:28" ht="15.75" customHeight="1">
      <c r="X727" s="61"/>
      <c r="Y727" s="61"/>
      <c r="Z727" s="61"/>
      <c r="AA727" s="61"/>
      <c r="AB727" s="61"/>
    </row>
    <row r="728" spans="24:28" ht="15.75" customHeight="1">
      <c r="X728" s="61"/>
      <c r="Y728" s="61"/>
      <c r="Z728" s="61"/>
      <c r="AA728" s="61"/>
      <c r="AB728" s="61"/>
    </row>
    <row r="729" spans="24:28" ht="15.75" customHeight="1">
      <c r="X729" s="61"/>
      <c r="Y729" s="61"/>
      <c r="Z729" s="61"/>
      <c r="AA729" s="61"/>
      <c r="AB729" s="61"/>
    </row>
    <row r="730" spans="24:28" ht="15.75" customHeight="1">
      <c r="X730" s="61"/>
      <c r="Y730" s="61"/>
      <c r="Z730" s="61"/>
      <c r="AA730" s="61"/>
      <c r="AB730" s="61"/>
    </row>
    <row r="731" spans="24:28" ht="15.75" customHeight="1">
      <c r="X731" s="61"/>
      <c r="Y731" s="61"/>
      <c r="Z731" s="61"/>
      <c r="AA731" s="61"/>
      <c r="AB731" s="61"/>
    </row>
    <row r="732" spans="24:28" ht="15.75" customHeight="1">
      <c r="X732" s="61"/>
      <c r="Y732" s="61"/>
      <c r="Z732" s="61"/>
      <c r="AA732" s="61"/>
      <c r="AB732" s="61"/>
    </row>
    <row r="733" spans="24:28" ht="15.75" customHeight="1">
      <c r="X733" s="61"/>
      <c r="Y733" s="61"/>
      <c r="Z733" s="61"/>
      <c r="AA733" s="61"/>
      <c r="AB733" s="61"/>
    </row>
    <row r="734" spans="24:28" ht="15.75" customHeight="1">
      <c r="X734" s="61"/>
      <c r="Y734" s="61"/>
      <c r="Z734" s="61"/>
      <c r="AA734" s="61"/>
      <c r="AB734" s="61"/>
    </row>
    <row r="735" spans="24:28" ht="15.75" customHeight="1">
      <c r="X735" s="61"/>
      <c r="Y735" s="61"/>
      <c r="Z735" s="61"/>
      <c r="AA735" s="61"/>
      <c r="AB735" s="61"/>
    </row>
    <row r="736" spans="24:28" ht="15.75" customHeight="1">
      <c r="X736" s="61"/>
      <c r="Y736" s="61"/>
      <c r="Z736" s="61"/>
      <c r="AA736" s="61"/>
      <c r="AB736" s="61"/>
    </row>
    <row r="737" spans="24:28" ht="15.75" customHeight="1">
      <c r="X737" s="61"/>
      <c r="Y737" s="61"/>
      <c r="Z737" s="61"/>
      <c r="AA737" s="61"/>
      <c r="AB737" s="61"/>
    </row>
    <row r="738" spans="24:28" ht="15.75" customHeight="1">
      <c r="X738" s="61"/>
      <c r="Y738" s="61"/>
      <c r="Z738" s="61"/>
      <c r="AA738" s="61"/>
      <c r="AB738" s="61"/>
    </row>
    <row r="739" spans="24:28" ht="15.75" customHeight="1">
      <c r="X739" s="61"/>
      <c r="Y739" s="61"/>
      <c r="Z739" s="61"/>
      <c r="AA739" s="61"/>
      <c r="AB739" s="61"/>
    </row>
    <row r="740" spans="24:28" ht="15.75" customHeight="1">
      <c r="X740" s="61"/>
      <c r="Y740" s="61"/>
      <c r="Z740" s="61"/>
      <c r="AA740" s="61"/>
      <c r="AB740" s="61"/>
    </row>
    <row r="741" spans="24:28" ht="15.75" customHeight="1">
      <c r="X741" s="61"/>
      <c r="Y741" s="61"/>
      <c r="Z741" s="61"/>
      <c r="AA741" s="61"/>
      <c r="AB741" s="61"/>
    </row>
    <row r="742" spans="24:28" ht="15.75" customHeight="1">
      <c r="X742" s="61"/>
      <c r="Y742" s="61"/>
      <c r="Z742" s="61"/>
      <c r="AA742" s="61"/>
      <c r="AB742" s="61"/>
    </row>
    <row r="743" spans="24:28" ht="15.75" customHeight="1">
      <c r="X743" s="61"/>
      <c r="Y743" s="61"/>
      <c r="Z743" s="61"/>
      <c r="AA743" s="61"/>
      <c r="AB743" s="61"/>
    </row>
    <row r="744" spans="24:28" ht="15.75" customHeight="1">
      <c r="X744" s="61"/>
      <c r="Y744" s="61"/>
      <c r="Z744" s="61"/>
      <c r="AA744" s="61"/>
      <c r="AB744" s="61"/>
    </row>
    <row r="745" spans="24:28" ht="15.75" customHeight="1">
      <c r="X745" s="61"/>
      <c r="Y745" s="61"/>
      <c r="Z745" s="61"/>
      <c r="AA745" s="61"/>
      <c r="AB745" s="61"/>
    </row>
    <row r="746" spans="24:28" ht="15.75" customHeight="1">
      <c r="X746" s="61"/>
      <c r="Y746" s="61"/>
      <c r="Z746" s="61"/>
      <c r="AA746" s="61"/>
      <c r="AB746" s="61"/>
    </row>
    <row r="747" spans="24:28" ht="15.75" customHeight="1">
      <c r="X747" s="61"/>
      <c r="Y747" s="61"/>
      <c r="Z747" s="61"/>
      <c r="AA747" s="61"/>
      <c r="AB747" s="61"/>
    </row>
    <row r="748" spans="24:28" ht="15.75" customHeight="1">
      <c r="X748" s="61"/>
      <c r="Y748" s="61"/>
      <c r="Z748" s="61"/>
      <c r="AA748" s="61"/>
      <c r="AB748" s="61"/>
    </row>
    <row r="749" spans="24:28" ht="15.75" customHeight="1">
      <c r="X749" s="61"/>
      <c r="Y749" s="61"/>
      <c r="Z749" s="61"/>
      <c r="AA749" s="61"/>
      <c r="AB749" s="61"/>
    </row>
    <row r="750" spans="24:28" ht="15.75" customHeight="1">
      <c r="X750" s="61"/>
      <c r="Y750" s="61"/>
      <c r="Z750" s="61"/>
      <c r="AA750" s="61"/>
      <c r="AB750" s="61"/>
    </row>
    <row r="751" spans="24:28" ht="15.75" customHeight="1">
      <c r="X751" s="61"/>
      <c r="Y751" s="61"/>
      <c r="Z751" s="61"/>
      <c r="AA751" s="61"/>
      <c r="AB751" s="61"/>
    </row>
    <row r="752" spans="24:28" ht="15.75" customHeight="1">
      <c r="X752" s="61"/>
      <c r="Y752" s="61"/>
      <c r="Z752" s="61"/>
      <c r="AA752" s="61"/>
      <c r="AB752" s="61"/>
    </row>
    <row r="753" spans="24:28" ht="15.75" customHeight="1">
      <c r="X753" s="61"/>
      <c r="Y753" s="61"/>
      <c r="Z753" s="61"/>
      <c r="AA753" s="61"/>
      <c r="AB753" s="61"/>
    </row>
    <row r="754" spans="24:28" ht="15.75" customHeight="1">
      <c r="X754" s="61"/>
      <c r="Y754" s="61"/>
      <c r="Z754" s="61"/>
      <c r="AA754" s="61"/>
      <c r="AB754" s="61"/>
    </row>
    <row r="755" spans="24:28" ht="15.75" customHeight="1">
      <c r="X755" s="61"/>
      <c r="Y755" s="61"/>
      <c r="Z755" s="61"/>
      <c r="AA755" s="61"/>
      <c r="AB755" s="61"/>
    </row>
    <row r="756" spans="24:28" ht="15.75" customHeight="1">
      <c r="X756" s="61"/>
      <c r="Y756" s="61"/>
      <c r="Z756" s="61"/>
      <c r="AA756" s="61"/>
      <c r="AB756" s="61"/>
    </row>
    <row r="757" spans="24:28" ht="15.75" customHeight="1">
      <c r="X757" s="61"/>
      <c r="Y757" s="61"/>
      <c r="Z757" s="61"/>
      <c r="AA757" s="61"/>
      <c r="AB757" s="61"/>
    </row>
    <row r="758" spans="24:28" ht="15.75" customHeight="1">
      <c r="X758" s="61"/>
      <c r="Y758" s="61"/>
      <c r="Z758" s="61"/>
      <c r="AA758" s="61"/>
      <c r="AB758" s="61"/>
    </row>
    <row r="759" spans="24:28" ht="15.75" customHeight="1">
      <c r="X759" s="61"/>
      <c r="Y759" s="61"/>
      <c r="Z759" s="61"/>
      <c r="AA759" s="61"/>
      <c r="AB759" s="61"/>
    </row>
    <row r="760" spans="24:28" ht="15.75" customHeight="1">
      <c r="X760" s="61"/>
      <c r="Y760" s="61"/>
      <c r="Z760" s="61"/>
      <c r="AA760" s="61"/>
      <c r="AB760" s="61"/>
    </row>
    <row r="761" spans="24:28" ht="15.75" customHeight="1">
      <c r="X761" s="61"/>
      <c r="Y761" s="61"/>
      <c r="Z761" s="61"/>
      <c r="AA761" s="61"/>
      <c r="AB761" s="61"/>
    </row>
    <row r="762" spans="24:28" ht="15.75" customHeight="1">
      <c r="X762" s="61"/>
      <c r="Y762" s="61"/>
      <c r="Z762" s="61"/>
      <c r="AA762" s="61"/>
      <c r="AB762" s="61"/>
    </row>
    <row r="763" spans="24:28" ht="15.75" customHeight="1">
      <c r="X763" s="61"/>
      <c r="Y763" s="61"/>
      <c r="Z763" s="61"/>
      <c r="AA763" s="61"/>
      <c r="AB763" s="61"/>
    </row>
    <row r="764" spans="24:28" ht="15.75" customHeight="1">
      <c r="X764" s="61"/>
      <c r="Y764" s="61"/>
      <c r="Z764" s="61"/>
      <c r="AA764" s="61"/>
      <c r="AB764" s="61"/>
    </row>
    <row r="765" spans="24:28" ht="15.75" customHeight="1">
      <c r="X765" s="61"/>
      <c r="Y765" s="61"/>
      <c r="Z765" s="61"/>
      <c r="AA765" s="61"/>
      <c r="AB765" s="61"/>
    </row>
    <row r="766" spans="24:28" ht="15.75" customHeight="1">
      <c r="X766" s="61"/>
      <c r="Y766" s="61"/>
      <c r="Z766" s="61"/>
      <c r="AA766" s="61"/>
      <c r="AB766" s="61"/>
    </row>
    <row r="767" spans="24:28" ht="15.75" customHeight="1">
      <c r="X767" s="61"/>
      <c r="Y767" s="61"/>
      <c r="Z767" s="61"/>
      <c r="AA767" s="61"/>
      <c r="AB767" s="61"/>
    </row>
    <row r="768" spans="24:28" ht="15.75" customHeight="1">
      <c r="X768" s="61"/>
      <c r="Y768" s="61"/>
      <c r="Z768" s="61"/>
      <c r="AA768" s="61"/>
      <c r="AB768" s="61"/>
    </row>
    <row r="769" spans="24:28" ht="15.75" customHeight="1">
      <c r="X769" s="61"/>
      <c r="Y769" s="61"/>
      <c r="Z769" s="61"/>
      <c r="AA769" s="61"/>
      <c r="AB769" s="61"/>
    </row>
    <row r="770" spans="24:28" ht="15.75" customHeight="1">
      <c r="X770" s="61"/>
      <c r="Y770" s="61"/>
      <c r="Z770" s="61"/>
      <c r="AA770" s="61"/>
      <c r="AB770" s="61"/>
    </row>
    <row r="771" spans="24:28" ht="15.75" customHeight="1">
      <c r="X771" s="61"/>
      <c r="Y771" s="61"/>
      <c r="Z771" s="61"/>
      <c r="AA771" s="61"/>
      <c r="AB771" s="61"/>
    </row>
    <row r="772" spans="24:28" ht="15.75" customHeight="1">
      <c r="X772" s="61"/>
      <c r="Y772" s="61"/>
      <c r="Z772" s="61"/>
      <c r="AA772" s="61"/>
      <c r="AB772" s="61"/>
    </row>
    <row r="773" spans="24:28" ht="15.75" customHeight="1">
      <c r="X773" s="61"/>
      <c r="Y773" s="61"/>
      <c r="Z773" s="61"/>
      <c r="AA773" s="61"/>
      <c r="AB773" s="61"/>
    </row>
    <row r="774" spans="24:28" ht="15.75" customHeight="1">
      <c r="X774" s="61"/>
      <c r="Y774" s="61"/>
      <c r="Z774" s="61"/>
      <c r="AA774" s="61"/>
      <c r="AB774" s="61"/>
    </row>
    <row r="775" spans="24:28" ht="15.75" customHeight="1">
      <c r="X775" s="61"/>
      <c r="Y775" s="61"/>
      <c r="Z775" s="61"/>
      <c r="AA775" s="61"/>
      <c r="AB775" s="61"/>
    </row>
    <row r="776" spans="24:28" ht="15.75" customHeight="1">
      <c r="X776" s="61"/>
      <c r="Y776" s="61"/>
      <c r="Z776" s="61"/>
      <c r="AA776" s="61"/>
      <c r="AB776" s="61"/>
    </row>
    <row r="777" spans="24:28" ht="15.75" customHeight="1">
      <c r="X777" s="61"/>
      <c r="Y777" s="61"/>
      <c r="Z777" s="61"/>
      <c r="AA777" s="61"/>
      <c r="AB777" s="61"/>
    </row>
    <row r="778" spans="24:28" ht="15.75" customHeight="1">
      <c r="X778" s="61"/>
      <c r="Y778" s="61"/>
      <c r="Z778" s="61"/>
      <c r="AA778" s="61"/>
      <c r="AB778" s="61"/>
    </row>
    <row r="779" spans="24:28" ht="15.75" customHeight="1">
      <c r="X779" s="61"/>
      <c r="Y779" s="61"/>
      <c r="Z779" s="61"/>
      <c r="AA779" s="61"/>
      <c r="AB779" s="61"/>
    </row>
    <row r="780" spans="24:28" ht="15.75" customHeight="1">
      <c r="X780" s="61"/>
      <c r="Y780" s="61"/>
      <c r="Z780" s="61"/>
      <c r="AA780" s="61"/>
      <c r="AB780" s="61"/>
    </row>
    <row r="781" spans="24:28" ht="15.75" customHeight="1">
      <c r="X781" s="61"/>
      <c r="Y781" s="61"/>
      <c r="Z781" s="61"/>
      <c r="AA781" s="61"/>
      <c r="AB781" s="61"/>
    </row>
    <row r="782" spans="24:28" ht="15.75" customHeight="1">
      <c r="X782" s="61"/>
      <c r="Y782" s="61"/>
      <c r="Z782" s="61"/>
      <c r="AA782" s="61"/>
      <c r="AB782" s="61"/>
    </row>
    <row r="783" spans="24:28" ht="15.75" customHeight="1">
      <c r="X783" s="61"/>
      <c r="Y783" s="61"/>
      <c r="Z783" s="61"/>
      <c r="AA783" s="61"/>
      <c r="AB783" s="61"/>
    </row>
    <row r="784" spans="24:28" ht="15.75" customHeight="1">
      <c r="X784" s="61"/>
      <c r="Y784" s="61"/>
      <c r="Z784" s="61"/>
      <c r="AA784" s="61"/>
      <c r="AB784" s="61"/>
    </row>
    <row r="785" spans="24:28" ht="15.75" customHeight="1">
      <c r="X785" s="61"/>
      <c r="Y785" s="61"/>
      <c r="Z785" s="61"/>
      <c r="AA785" s="61"/>
      <c r="AB785" s="61"/>
    </row>
    <row r="786" spans="24:28" ht="15.75" customHeight="1">
      <c r="X786" s="61"/>
      <c r="Y786" s="61"/>
      <c r="Z786" s="61"/>
      <c r="AA786" s="61"/>
      <c r="AB786" s="61"/>
    </row>
    <row r="787" spans="24:28" ht="15.75" customHeight="1">
      <c r="X787" s="61"/>
      <c r="Y787" s="61"/>
      <c r="Z787" s="61"/>
      <c r="AA787" s="61"/>
      <c r="AB787" s="61"/>
    </row>
    <row r="788" spans="24:28" ht="15.75" customHeight="1">
      <c r="X788" s="61"/>
      <c r="Y788" s="61"/>
      <c r="Z788" s="61"/>
      <c r="AA788" s="61"/>
      <c r="AB788" s="61"/>
    </row>
    <row r="789" spans="24:28" ht="15.75" customHeight="1">
      <c r="X789" s="61"/>
      <c r="Y789" s="61"/>
      <c r="Z789" s="61"/>
      <c r="AA789" s="61"/>
      <c r="AB789" s="61"/>
    </row>
    <row r="790" spans="24:28" ht="15.75" customHeight="1">
      <c r="X790" s="61"/>
      <c r="Y790" s="61"/>
      <c r="Z790" s="61"/>
      <c r="AA790" s="61"/>
      <c r="AB790" s="61"/>
    </row>
    <row r="791" spans="24:28" ht="15.75" customHeight="1">
      <c r="X791" s="61"/>
      <c r="Y791" s="61"/>
      <c r="Z791" s="61"/>
      <c r="AA791" s="61"/>
      <c r="AB791" s="61"/>
    </row>
    <row r="792" spans="24:28" ht="15.75" customHeight="1">
      <c r="X792" s="61"/>
      <c r="Y792" s="61"/>
      <c r="Z792" s="61"/>
      <c r="AA792" s="61"/>
      <c r="AB792" s="61"/>
    </row>
    <row r="793" spans="24:28" ht="15.75" customHeight="1">
      <c r="X793" s="61"/>
      <c r="Y793" s="61"/>
      <c r="Z793" s="61"/>
      <c r="AA793" s="61"/>
      <c r="AB793" s="61"/>
    </row>
    <row r="794" spans="24:28" ht="15.75" customHeight="1">
      <c r="X794" s="61"/>
      <c r="Y794" s="61"/>
      <c r="Z794" s="61"/>
      <c r="AA794" s="61"/>
      <c r="AB794" s="61"/>
    </row>
    <row r="795" spans="24:28" ht="15.75" customHeight="1">
      <c r="X795" s="61"/>
      <c r="Y795" s="61"/>
      <c r="Z795" s="61"/>
      <c r="AA795" s="61"/>
      <c r="AB795" s="61"/>
    </row>
    <row r="796" spans="24:28" ht="15.75" customHeight="1">
      <c r="X796" s="61"/>
      <c r="Y796" s="61"/>
      <c r="Z796" s="61"/>
      <c r="AA796" s="61"/>
      <c r="AB796" s="61"/>
    </row>
    <row r="797" spans="24:28" ht="15.75" customHeight="1">
      <c r="X797" s="61"/>
      <c r="Y797" s="61"/>
      <c r="Z797" s="61"/>
      <c r="AA797" s="61"/>
      <c r="AB797" s="61"/>
    </row>
    <row r="798" spans="24:28" ht="15.75" customHeight="1">
      <c r="X798" s="61"/>
      <c r="Y798" s="61"/>
      <c r="Z798" s="61"/>
      <c r="AA798" s="61"/>
      <c r="AB798" s="61"/>
    </row>
    <row r="799" spans="24:28" ht="15.75" customHeight="1">
      <c r="X799" s="61"/>
      <c r="Y799" s="61"/>
      <c r="Z799" s="61"/>
      <c r="AA799" s="61"/>
      <c r="AB799" s="61"/>
    </row>
    <row r="800" spans="24:28" ht="15.75" customHeight="1">
      <c r="X800" s="61"/>
      <c r="Y800" s="61"/>
      <c r="Z800" s="61"/>
      <c r="AA800" s="61"/>
      <c r="AB800" s="61"/>
    </row>
    <row r="801" spans="24:28" ht="15.75" customHeight="1">
      <c r="X801" s="61"/>
      <c r="Y801" s="61"/>
      <c r="Z801" s="61"/>
      <c r="AA801" s="61"/>
      <c r="AB801" s="61"/>
    </row>
    <row r="802" spans="24:28" ht="15.75" customHeight="1">
      <c r="X802" s="61"/>
      <c r="Y802" s="61"/>
      <c r="Z802" s="61"/>
      <c r="AA802" s="61"/>
      <c r="AB802" s="61"/>
    </row>
    <row r="803" spans="24:28" ht="15.75" customHeight="1">
      <c r="X803" s="61"/>
      <c r="Y803" s="61"/>
      <c r="Z803" s="61"/>
      <c r="AA803" s="61"/>
      <c r="AB803" s="61"/>
    </row>
    <row r="804" spans="24:28" ht="15.75" customHeight="1">
      <c r="X804" s="61"/>
      <c r="Y804" s="61"/>
      <c r="Z804" s="61"/>
      <c r="AA804" s="61"/>
      <c r="AB804" s="61"/>
    </row>
    <row r="805" spans="24:28" ht="15.75" customHeight="1">
      <c r="X805" s="61"/>
      <c r="Y805" s="61"/>
      <c r="Z805" s="61"/>
      <c r="AA805" s="61"/>
      <c r="AB805" s="61"/>
    </row>
    <row r="806" spans="24:28" ht="15.75" customHeight="1">
      <c r="X806" s="61"/>
      <c r="Y806" s="61"/>
      <c r="Z806" s="61"/>
      <c r="AA806" s="61"/>
      <c r="AB806" s="61"/>
    </row>
    <row r="807" spans="24:28" ht="15.75" customHeight="1">
      <c r="X807" s="61"/>
      <c r="Y807" s="61"/>
      <c r="Z807" s="61"/>
      <c r="AA807" s="61"/>
      <c r="AB807" s="61"/>
    </row>
    <row r="808" spans="24:28" ht="15.75" customHeight="1">
      <c r="X808" s="61"/>
      <c r="Y808" s="61"/>
      <c r="Z808" s="61"/>
      <c r="AA808" s="61"/>
      <c r="AB808" s="61"/>
    </row>
    <row r="809" spans="24:28" ht="15.75" customHeight="1">
      <c r="X809" s="61"/>
      <c r="Y809" s="61"/>
      <c r="Z809" s="61"/>
      <c r="AA809" s="61"/>
      <c r="AB809" s="61"/>
    </row>
    <row r="810" spans="24:28" ht="15.75" customHeight="1">
      <c r="X810" s="61"/>
      <c r="Y810" s="61"/>
      <c r="Z810" s="61"/>
      <c r="AA810" s="61"/>
      <c r="AB810" s="61"/>
    </row>
    <row r="811" spans="24:28" ht="15.75" customHeight="1">
      <c r="X811" s="61"/>
      <c r="Y811" s="61"/>
      <c r="Z811" s="61"/>
      <c r="AA811" s="61"/>
      <c r="AB811" s="61"/>
    </row>
    <row r="812" spans="24:28" ht="15.75" customHeight="1">
      <c r="X812" s="61"/>
      <c r="Y812" s="61"/>
      <c r="Z812" s="61"/>
      <c r="AA812" s="61"/>
      <c r="AB812" s="61"/>
    </row>
    <row r="813" spans="24:28" ht="15.75" customHeight="1">
      <c r="X813" s="61"/>
      <c r="Y813" s="61"/>
      <c r="Z813" s="61"/>
      <c r="AA813" s="61"/>
      <c r="AB813" s="61"/>
    </row>
    <row r="814" spans="24:28" ht="15.75" customHeight="1">
      <c r="X814" s="61"/>
      <c r="Y814" s="61"/>
      <c r="Z814" s="61"/>
      <c r="AA814" s="61"/>
      <c r="AB814" s="61"/>
    </row>
    <row r="815" spans="24:28" ht="15.75" customHeight="1">
      <c r="X815" s="61"/>
      <c r="Y815" s="61"/>
      <c r="Z815" s="61"/>
      <c r="AA815" s="61"/>
      <c r="AB815" s="61"/>
    </row>
    <row r="816" spans="24:28" ht="15.75" customHeight="1">
      <c r="X816" s="61"/>
      <c r="Y816" s="61"/>
      <c r="Z816" s="61"/>
      <c r="AA816" s="61"/>
      <c r="AB816" s="61"/>
    </row>
    <row r="817" spans="24:28" ht="15.75" customHeight="1">
      <c r="X817" s="61"/>
      <c r="Y817" s="61"/>
      <c r="Z817" s="61"/>
      <c r="AA817" s="61"/>
      <c r="AB817" s="61"/>
    </row>
    <row r="818" spans="24:28" ht="15.75" customHeight="1">
      <c r="X818" s="61"/>
      <c r="Y818" s="61"/>
      <c r="Z818" s="61"/>
      <c r="AA818" s="61"/>
      <c r="AB818" s="61"/>
    </row>
    <row r="819" spans="24:28" ht="15.75" customHeight="1">
      <c r="X819" s="61"/>
      <c r="Y819" s="61"/>
      <c r="Z819" s="61"/>
      <c r="AA819" s="61"/>
      <c r="AB819" s="61"/>
    </row>
    <row r="820" spans="24:28" ht="15.75" customHeight="1">
      <c r="X820" s="61"/>
      <c r="Y820" s="61"/>
      <c r="Z820" s="61"/>
      <c r="AA820" s="61"/>
      <c r="AB820" s="61"/>
    </row>
    <row r="821" spans="24:28" ht="15.75" customHeight="1">
      <c r="X821" s="61"/>
      <c r="Y821" s="61"/>
      <c r="Z821" s="61"/>
      <c r="AA821" s="61"/>
      <c r="AB821" s="61"/>
    </row>
    <row r="822" spans="24:28" ht="15.75" customHeight="1">
      <c r="X822" s="61"/>
      <c r="Y822" s="61"/>
      <c r="Z822" s="61"/>
      <c r="AA822" s="61"/>
      <c r="AB822" s="61"/>
    </row>
    <row r="823" spans="24:28" ht="15.75" customHeight="1">
      <c r="X823" s="61"/>
      <c r="Y823" s="61"/>
      <c r="Z823" s="61"/>
      <c r="AA823" s="61"/>
      <c r="AB823" s="61"/>
    </row>
    <row r="824" spans="24:28" ht="15.75" customHeight="1">
      <c r="X824" s="61"/>
      <c r="Y824" s="61"/>
      <c r="Z824" s="61"/>
      <c r="AA824" s="61"/>
      <c r="AB824" s="61"/>
    </row>
    <row r="825" spans="24:28" ht="15.75" customHeight="1">
      <c r="X825" s="61"/>
      <c r="Y825" s="61"/>
      <c r="Z825" s="61"/>
      <c r="AA825" s="61"/>
      <c r="AB825" s="61"/>
    </row>
    <row r="826" spans="24:28" ht="15.75" customHeight="1">
      <c r="X826" s="61"/>
      <c r="Y826" s="61"/>
      <c r="Z826" s="61"/>
      <c r="AA826" s="61"/>
      <c r="AB826" s="61"/>
    </row>
    <row r="827" spans="24:28" ht="15.75" customHeight="1">
      <c r="X827" s="61"/>
      <c r="Y827" s="61"/>
      <c r="Z827" s="61"/>
      <c r="AA827" s="61"/>
      <c r="AB827" s="61"/>
    </row>
    <row r="828" spans="24:28" ht="15.75" customHeight="1">
      <c r="X828" s="61"/>
      <c r="Y828" s="61"/>
      <c r="Z828" s="61"/>
      <c r="AA828" s="61"/>
      <c r="AB828" s="61"/>
    </row>
    <row r="829" spans="24:28" ht="15.75" customHeight="1">
      <c r="X829" s="61"/>
      <c r="Y829" s="61"/>
      <c r="Z829" s="61"/>
      <c r="AA829" s="61"/>
      <c r="AB829" s="61"/>
    </row>
    <row r="830" spans="24:28" ht="15.75" customHeight="1">
      <c r="X830" s="61"/>
      <c r="Y830" s="61"/>
      <c r="Z830" s="61"/>
      <c r="AA830" s="61"/>
      <c r="AB830" s="61"/>
    </row>
    <row r="831" spans="24:28" ht="15.75" customHeight="1">
      <c r="X831" s="61"/>
      <c r="Y831" s="61"/>
      <c r="Z831" s="61"/>
      <c r="AA831" s="61"/>
      <c r="AB831" s="61"/>
    </row>
    <row r="832" spans="24:28" ht="15.75" customHeight="1">
      <c r="X832" s="61"/>
      <c r="Y832" s="61"/>
      <c r="Z832" s="61"/>
      <c r="AA832" s="61"/>
      <c r="AB832" s="61"/>
    </row>
    <row r="833" spans="24:28" ht="15.75" customHeight="1">
      <c r="X833" s="61"/>
      <c r="Y833" s="61"/>
      <c r="Z833" s="61"/>
      <c r="AA833" s="61"/>
      <c r="AB833" s="61"/>
    </row>
    <row r="834" spans="24:28" ht="15.75" customHeight="1">
      <c r="X834" s="61"/>
      <c r="Y834" s="61"/>
      <c r="Z834" s="61"/>
      <c r="AA834" s="61"/>
      <c r="AB834" s="61"/>
    </row>
    <row r="835" spans="24:28" ht="15.75" customHeight="1">
      <c r="X835" s="61"/>
      <c r="Y835" s="61"/>
      <c r="Z835" s="61"/>
      <c r="AA835" s="61"/>
      <c r="AB835" s="61"/>
    </row>
    <row r="836" spans="24:28" ht="15.75" customHeight="1">
      <c r="X836" s="61"/>
      <c r="Y836" s="61"/>
      <c r="Z836" s="61"/>
      <c r="AA836" s="61"/>
      <c r="AB836" s="61"/>
    </row>
    <row r="837" spans="24:28" ht="15.75" customHeight="1">
      <c r="X837" s="61"/>
      <c r="Y837" s="61"/>
      <c r="Z837" s="61"/>
      <c r="AA837" s="61"/>
      <c r="AB837" s="61"/>
    </row>
    <row r="838" spans="24:28" ht="15.75" customHeight="1">
      <c r="X838" s="61"/>
      <c r="Y838" s="61"/>
      <c r="Z838" s="61"/>
      <c r="AA838" s="61"/>
      <c r="AB838" s="61"/>
    </row>
    <row r="839" spans="24:28" ht="15.75" customHeight="1">
      <c r="X839" s="61"/>
      <c r="Y839" s="61"/>
      <c r="Z839" s="61"/>
      <c r="AA839" s="61"/>
      <c r="AB839" s="61"/>
    </row>
    <row r="840" spans="24:28" ht="15.75" customHeight="1">
      <c r="X840" s="61"/>
      <c r="Y840" s="61"/>
      <c r="Z840" s="61"/>
      <c r="AA840" s="61"/>
      <c r="AB840" s="61"/>
    </row>
    <row r="841" spans="24:28" ht="15.75" customHeight="1">
      <c r="X841" s="61"/>
      <c r="Y841" s="61"/>
      <c r="Z841" s="61"/>
      <c r="AA841" s="61"/>
      <c r="AB841" s="61"/>
    </row>
    <row r="842" spans="24:28" ht="15.75" customHeight="1">
      <c r="X842" s="61"/>
      <c r="Y842" s="61"/>
      <c r="Z842" s="61"/>
      <c r="AA842" s="61"/>
      <c r="AB842" s="61"/>
    </row>
    <row r="843" spans="24:28" ht="15.75" customHeight="1">
      <c r="X843" s="61"/>
      <c r="Y843" s="61"/>
      <c r="Z843" s="61"/>
      <c r="AA843" s="61"/>
      <c r="AB843" s="61"/>
    </row>
    <row r="844" spans="24:28" ht="15.75" customHeight="1">
      <c r="X844" s="61"/>
      <c r="Y844" s="61"/>
      <c r="Z844" s="61"/>
      <c r="AA844" s="61"/>
      <c r="AB844" s="61"/>
    </row>
    <row r="845" spans="24:28" ht="15.75" customHeight="1">
      <c r="X845" s="61"/>
      <c r="Y845" s="61"/>
      <c r="Z845" s="61"/>
      <c r="AA845" s="61"/>
      <c r="AB845" s="61"/>
    </row>
    <row r="846" spans="24:28" ht="15.75" customHeight="1">
      <c r="X846" s="61"/>
      <c r="Y846" s="61"/>
      <c r="Z846" s="61"/>
      <c r="AA846" s="61"/>
      <c r="AB846" s="61"/>
    </row>
    <row r="847" spans="24:28" ht="15.75" customHeight="1">
      <c r="X847" s="61"/>
      <c r="Y847" s="61"/>
      <c r="Z847" s="61"/>
      <c r="AA847" s="61"/>
      <c r="AB847" s="61"/>
    </row>
    <row r="848" spans="24:28" ht="15.75" customHeight="1">
      <c r="X848" s="61"/>
      <c r="Y848" s="61"/>
      <c r="Z848" s="61"/>
      <c r="AA848" s="61"/>
      <c r="AB848" s="61"/>
    </row>
    <row r="849" spans="24:28" ht="15.75" customHeight="1">
      <c r="X849" s="61"/>
      <c r="Y849" s="61"/>
      <c r="Z849" s="61"/>
      <c r="AA849" s="61"/>
      <c r="AB849" s="61"/>
    </row>
    <row r="850" spans="24:28" ht="15.75" customHeight="1">
      <c r="X850" s="61"/>
      <c r="Y850" s="61"/>
      <c r="Z850" s="61"/>
      <c r="AA850" s="61"/>
      <c r="AB850" s="61"/>
    </row>
    <row r="851" spans="24:28" ht="15.75" customHeight="1">
      <c r="X851" s="61"/>
      <c r="Y851" s="61"/>
      <c r="Z851" s="61"/>
      <c r="AA851" s="61"/>
      <c r="AB851" s="61"/>
    </row>
    <row r="852" spans="24:28" ht="15.75" customHeight="1">
      <c r="X852" s="61"/>
      <c r="Y852" s="61"/>
      <c r="Z852" s="61"/>
      <c r="AA852" s="61"/>
      <c r="AB852" s="61"/>
    </row>
    <row r="853" spans="24:28" ht="15.75" customHeight="1">
      <c r="X853" s="61"/>
      <c r="Y853" s="61"/>
      <c r="Z853" s="61"/>
      <c r="AA853" s="61"/>
      <c r="AB853" s="61"/>
    </row>
    <row r="854" spans="24:28" ht="15.75" customHeight="1">
      <c r="X854" s="61"/>
      <c r="Y854" s="61"/>
      <c r="Z854" s="61"/>
      <c r="AA854" s="61"/>
      <c r="AB854" s="61"/>
    </row>
    <row r="855" spans="24:28" ht="15.75" customHeight="1">
      <c r="X855" s="61"/>
      <c r="Y855" s="61"/>
      <c r="Z855" s="61"/>
      <c r="AA855" s="61"/>
      <c r="AB855" s="61"/>
    </row>
    <row r="856" spans="24:28" ht="15.75" customHeight="1">
      <c r="X856" s="61"/>
      <c r="Y856" s="61"/>
      <c r="Z856" s="61"/>
      <c r="AA856" s="61"/>
      <c r="AB856" s="61"/>
    </row>
    <row r="857" spans="24:28" ht="15.75" customHeight="1">
      <c r="X857" s="61"/>
      <c r="Y857" s="61"/>
      <c r="Z857" s="61"/>
      <c r="AA857" s="61"/>
      <c r="AB857" s="61"/>
    </row>
    <row r="858" spans="24:28" ht="15.75" customHeight="1">
      <c r="X858" s="61"/>
      <c r="Y858" s="61"/>
      <c r="Z858" s="61"/>
      <c r="AA858" s="61"/>
      <c r="AB858" s="61"/>
    </row>
    <row r="859" spans="24:28" ht="15.75" customHeight="1">
      <c r="X859" s="61"/>
      <c r="Y859" s="61"/>
      <c r="Z859" s="61"/>
      <c r="AA859" s="61"/>
      <c r="AB859" s="61"/>
    </row>
    <row r="860" spans="24:28" ht="15.75" customHeight="1">
      <c r="X860" s="61"/>
      <c r="Y860" s="61"/>
      <c r="Z860" s="61"/>
      <c r="AA860" s="61"/>
      <c r="AB860" s="61"/>
    </row>
    <row r="861" spans="24:28" ht="15.75" customHeight="1">
      <c r="X861" s="61"/>
      <c r="Y861" s="61"/>
      <c r="Z861" s="61"/>
      <c r="AA861" s="61"/>
      <c r="AB861" s="61"/>
    </row>
    <row r="862" spans="24:28" ht="15.75" customHeight="1">
      <c r="X862" s="61"/>
      <c r="Y862" s="61"/>
      <c r="Z862" s="61"/>
      <c r="AA862" s="61"/>
      <c r="AB862" s="61"/>
    </row>
    <row r="863" spans="24:28" ht="15.75" customHeight="1">
      <c r="X863" s="61"/>
      <c r="Y863" s="61"/>
      <c r="Z863" s="61"/>
      <c r="AA863" s="61"/>
      <c r="AB863" s="61"/>
    </row>
    <row r="864" spans="24:28" ht="15.75" customHeight="1">
      <c r="X864" s="61"/>
      <c r="Y864" s="61"/>
      <c r="Z864" s="61"/>
      <c r="AA864" s="61"/>
      <c r="AB864" s="61"/>
    </row>
    <row r="865" spans="24:28" ht="15.75" customHeight="1">
      <c r="X865" s="61"/>
      <c r="Y865" s="61"/>
      <c r="Z865" s="61"/>
      <c r="AA865" s="61"/>
      <c r="AB865" s="61"/>
    </row>
    <row r="866" spans="24:28" ht="15.75" customHeight="1">
      <c r="X866" s="61"/>
      <c r="Y866" s="61"/>
      <c r="Z866" s="61"/>
      <c r="AA866" s="61"/>
      <c r="AB866" s="61"/>
    </row>
    <row r="867" spans="24:28" ht="15.75" customHeight="1">
      <c r="X867" s="61"/>
      <c r="Y867" s="61"/>
      <c r="Z867" s="61"/>
      <c r="AA867" s="61"/>
      <c r="AB867" s="61"/>
    </row>
    <row r="868" spans="24:28" ht="15.75" customHeight="1">
      <c r="X868" s="61"/>
      <c r="Y868" s="61"/>
      <c r="Z868" s="61"/>
      <c r="AA868" s="61"/>
      <c r="AB868" s="61"/>
    </row>
    <row r="869" spans="24:28" ht="15.75" customHeight="1">
      <c r="X869" s="61"/>
      <c r="Y869" s="61"/>
      <c r="Z869" s="61"/>
      <c r="AA869" s="61"/>
      <c r="AB869" s="61"/>
    </row>
    <row r="870" spans="24:28" ht="15.75" customHeight="1">
      <c r="X870" s="61"/>
      <c r="Y870" s="61"/>
      <c r="Z870" s="61"/>
      <c r="AA870" s="61"/>
      <c r="AB870" s="61"/>
    </row>
    <row r="871" spans="24:28" ht="15.75" customHeight="1">
      <c r="X871" s="61"/>
      <c r="Y871" s="61"/>
      <c r="Z871" s="61"/>
      <c r="AA871" s="61"/>
      <c r="AB871" s="61"/>
    </row>
    <row r="872" spans="24:28" ht="15.75" customHeight="1">
      <c r="X872" s="61"/>
      <c r="Y872" s="61"/>
      <c r="Z872" s="61"/>
      <c r="AA872" s="61"/>
      <c r="AB872" s="61"/>
    </row>
    <row r="873" spans="24:28" ht="15.75" customHeight="1">
      <c r="X873" s="61"/>
      <c r="Y873" s="61"/>
      <c r="Z873" s="61"/>
      <c r="AA873" s="61"/>
      <c r="AB873" s="61"/>
    </row>
    <row r="874" spans="24:28" ht="15.75" customHeight="1">
      <c r="X874" s="61"/>
      <c r="Y874" s="61"/>
      <c r="Z874" s="61"/>
      <c r="AA874" s="61"/>
      <c r="AB874" s="61"/>
    </row>
    <row r="875" spans="24:28" ht="15.75" customHeight="1">
      <c r="X875" s="61"/>
      <c r="Y875" s="61"/>
      <c r="Z875" s="61"/>
      <c r="AA875" s="61"/>
      <c r="AB875" s="61"/>
    </row>
    <row r="876" spans="24:28" ht="15.75" customHeight="1">
      <c r="X876" s="61"/>
      <c r="Y876" s="61"/>
      <c r="Z876" s="61"/>
      <c r="AA876" s="61"/>
      <c r="AB876" s="61"/>
    </row>
    <row r="877" spans="24:28" ht="15.75" customHeight="1">
      <c r="X877" s="61"/>
      <c r="Y877" s="61"/>
      <c r="Z877" s="61"/>
      <c r="AA877" s="61"/>
      <c r="AB877" s="61"/>
    </row>
    <row r="878" spans="24:28" ht="15.75" customHeight="1">
      <c r="X878" s="61"/>
      <c r="Y878" s="61"/>
      <c r="Z878" s="61"/>
      <c r="AA878" s="61"/>
      <c r="AB878" s="61"/>
    </row>
    <row r="879" spans="24:28" ht="15.75" customHeight="1">
      <c r="X879" s="61"/>
      <c r="Y879" s="61"/>
      <c r="Z879" s="61"/>
      <c r="AA879" s="61"/>
      <c r="AB879" s="61"/>
    </row>
    <row r="880" spans="24:28" ht="15.75" customHeight="1">
      <c r="X880" s="61"/>
      <c r="Y880" s="61"/>
      <c r="Z880" s="61"/>
      <c r="AA880" s="61"/>
      <c r="AB880" s="61"/>
    </row>
    <row r="881" spans="24:28" ht="15.75" customHeight="1">
      <c r="X881" s="61"/>
      <c r="Y881" s="61"/>
      <c r="Z881" s="61"/>
      <c r="AA881" s="61"/>
      <c r="AB881" s="61"/>
    </row>
    <row r="882" spans="24:28" ht="15.75" customHeight="1">
      <c r="X882" s="61"/>
      <c r="Y882" s="61"/>
      <c r="Z882" s="61"/>
      <c r="AA882" s="61"/>
      <c r="AB882" s="61"/>
    </row>
    <row r="883" spans="24:28" ht="15.75" customHeight="1">
      <c r="X883" s="61"/>
      <c r="Y883" s="61"/>
      <c r="Z883" s="61"/>
      <c r="AA883" s="61"/>
      <c r="AB883" s="61"/>
    </row>
    <row r="884" spans="24:28" ht="15.75" customHeight="1">
      <c r="X884" s="61"/>
      <c r="Y884" s="61"/>
      <c r="Z884" s="61"/>
      <c r="AA884" s="61"/>
      <c r="AB884" s="61"/>
    </row>
    <row r="885" spans="24:28" ht="15.75" customHeight="1">
      <c r="X885" s="61"/>
      <c r="Y885" s="61"/>
      <c r="Z885" s="61"/>
      <c r="AA885" s="61"/>
      <c r="AB885" s="61"/>
    </row>
    <row r="886" spans="24:28" ht="15.75" customHeight="1">
      <c r="X886" s="61"/>
      <c r="Y886" s="61"/>
      <c r="Z886" s="61"/>
      <c r="AA886" s="61"/>
      <c r="AB886" s="61"/>
    </row>
    <row r="887" spans="24:28" ht="15.75" customHeight="1">
      <c r="X887" s="61"/>
      <c r="Y887" s="61"/>
      <c r="Z887" s="61"/>
      <c r="AA887" s="61"/>
      <c r="AB887" s="61"/>
    </row>
    <row r="888" spans="24:28" ht="15.75" customHeight="1">
      <c r="X888" s="61"/>
      <c r="Y888" s="61"/>
      <c r="Z888" s="61"/>
      <c r="AA888" s="61"/>
      <c r="AB888" s="61"/>
    </row>
    <row r="889" spans="24:28" ht="15.75" customHeight="1">
      <c r="X889" s="61"/>
      <c r="Y889" s="61"/>
      <c r="Z889" s="61"/>
      <c r="AA889" s="61"/>
      <c r="AB889" s="61"/>
    </row>
    <row r="890" spans="24:28" ht="15.75" customHeight="1">
      <c r="X890" s="61"/>
      <c r="Y890" s="61"/>
      <c r="Z890" s="61"/>
      <c r="AA890" s="61"/>
      <c r="AB890" s="61"/>
    </row>
    <row r="891" spans="24:28" ht="15.75" customHeight="1">
      <c r="X891" s="61"/>
      <c r="Y891" s="61"/>
      <c r="Z891" s="61"/>
      <c r="AA891" s="61"/>
      <c r="AB891" s="61"/>
    </row>
    <row r="892" spans="24:28" ht="15.75" customHeight="1">
      <c r="X892" s="61"/>
      <c r="Y892" s="61"/>
      <c r="Z892" s="61"/>
      <c r="AA892" s="61"/>
      <c r="AB892" s="61"/>
    </row>
    <row r="893" spans="24:28" ht="15.75" customHeight="1">
      <c r="X893" s="61"/>
      <c r="Y893" s="61"/>
      <c r="Z893" s="61"/>
      <c r="AA893" s="61"/>
      <c r="AB893" s="61"/>
    </row>
    <row r="894" spans="24:28" ht="15.75" customHeight="1">
      <c r="X894" s="61"/>
      <c r="Y894" s="61"/>
      <c r="Z894" s="61"/>
      <c r="AA894" s="61"/>
      <c r="AB894" s="61"/>
    </row>
    <row r="895" spans="24:28" ht="15.75" customHeight="1">
      <c r="X895" s="61"/>
      <c r="Y895" s="61"/>
      <c r="Z895" s="61"/>
      <c r="AA895" s="61"/>
      <c r="AB895" s="61"/>
    </row>
    <row r="896" spans="24:28" ht="15.75" customHeight="1">
      <c r="X896" s="61"/>
      <c r="Y896" s="61"/>
      <c r="Z896" s="61"/>
      <c r="AA896" s="61"/>
      <c r="AB896" s="61"/>
    </row>
    <row r="897" spans="24:28" ht="15.75" customHeight="1">
      <c r="X897" s="61"/>
      <c r="Y897" s="61"/>
      <c r="Z897" s="61"/>
      <c r="AA897" s="61"/>
      <c r="AB897" s="61"/>
    </row>
    <row r="898" spans="24:28" ht="15.75" customHeight="1">
      <c r="X898" s="61"/>
      <c r="Y898" s="61"/>
      <c r="Z898" s="61"/>
      <c r="AA898" s="61"/>
      <c r="AB898" s="61"/>
    </row>
    <row r="899" spans="24:28" ht="15.75" customHeight="1">
      <c r="X899" s="61"/>
      <c r="Y899" s="61"/>
      <c r="Z899" s="61"/>
      <c r="AA899" s="61"/>
      <c r="AB899" s="61"/>
    </row>
    <row r="900" spans="24:28" ht="15.75" customHeight="1">
      <c r="X900" s="61"/>
      <c r="Y900" s="61"/>
      <c r="Z900" s="61"/>
      <c r="AA900" s="61"/>
      <c r="AB900" s="61"/>
    </row>
    <row r="901" spans="24:28" ht="15.75" customHeight="1">
      <c r="X901" s="61"/>
      <c r="Y901" s="61"/>
      <c r="Z901" s="61"/>
      <c r="AA901" s="61"/>
      <c r="AB901" s="61"/>
    </row>
    <row r="902" spans="24:28" ht="15.75" customHeight="1">
      <c r="X902" s="61"/>
      <c r="Y902" s="61"/>
      <c r="Z902" s="61"/>
      <c r="AA902" s="61"/>
      <c r="AB902" s="61"/>
    </row>
    <row r="903" spans="24:28" ht="15.75" customHeight="1">
      <c r="X903" s="61"/>
      <c r="Y903" s="61"/>
      <c r="Z903" s="61"/>
      <c r="AA903" s="61"/>
      <c r="AB903" s="61"/>
    </row>
    <row r="904" spans="24:28" ht="15.75" customHeight="1">
      <c r="X904" s="61"/>
      <c r="Y904" s="61"/>
      <c r="Z904" s="61"/>
      <c r="AA904" s="61"/>
      <c r="AB904" s="61"/>
    </row>
    <row r="905" spans="24:28" ht="15.75" customHeight="1">
      <c r="X905" s="61"/>
      <c r="Y905" s="61"/>
      <c r="Z905" s="61"/>
      <c r="AA905" s="61"/>
      <c r="AB905" s="61"/>
    </row>
    <row r="906" spans="24:28" ht="15.75" customHeight="1">
      <c r="X906" s="61"/>
      <c r="Y906" s="61"/>
      <c r="Z906" s="61"/>
      <c r="AA906" s="61"/>
      <c r="AB906" s="61"/>
    </row>
    <row r="907" spans="24:28" ht="15.75" customHeight="1">
      <c r="X907" s="61"/>
      <c r="Y907" s="61"/>
      <c r="Z907" s="61"/>
      <c r="AA907" s="61"/>
      <c r="AB907" s="61"/>
    </row>
    <row r="908" spans="24:28" ht="15.75" customHeight="1">
      <c r="X908" s="61"/>
      <c r="Y908" s="61"/>
      <c r="Z908" s="61"/>
      <c r="AA908" s="61"/>
      <c r="AB908" s="61"/>
    </row>
    <row r="909" spans="24:28" ht="15.75" customHeight="1">
      <c r="X909" s="61"/>
      <c r="Y909" s="61"/>
      <c r="Z909" s="61"/>
      <c r="AA909" s="61"/>
      <c r="AB909" s="61"/>
    </row>
    <row r="910" spans="24:28" ht="15.75" customHeight="1">
      <c r="X910" s="61"/>
      <c r="Y910" s="61"/>
      <c r="Z910" s="61"/>
      <c r="AA910" s="61"/>
      <c r="AB910" s="61"/>
    </row>
    <row r="911" spans="24:28" ht="15.75" customHeight="1">
      <c r="X911" s="61"/>
      <c r="Y911" s="61"/>
      <c r="Z911" s="61"/>
      <c r="AA911" s="61"/>
      <c r="AB911" s="61"/>
    </row>
    <row r="912" spans="24:28" ht="15.75" customHeight="1">
      <c r="X912" s="61"/>
      <c r="Y912" s="61"/>
      <c r="Z912" s="61"/>
      <c r="AA912" s="61"/>
      <c r="AB912" s="61"/>
    </row>
    <row r="913" spans="24:28" ht="15.75" customHeight="1">
      <c r="X913" s="61"/>
      <c r="Y913" s="61"/>
      <c r="Z913" s="61"/>
      <c r="AA913" s="61"/>
      <c r="AB913" s="61"/>
    </row>
    <row r="914" spans="24:28" ht="15.75" customHeight="1">
      <c r="X914" s="61"/>
      <c r="Y914" s="61"/>
      <c r="Z914" s="61"/>
      <c r="AA914" s="61"/>
      <c r="AB914" s="61"/>
    </row>
    <row r="915" spans="24:28" ht="15.75" customHeight="1">
      <c r="X915" s="61"/>
      <c r="Y915" s="61"/>
      <c r="Z915" s="61"/>
      <c r="AA915" s="61"/>
      <c r="AB915" s="61"/>
    </row>
    <row r="916" spans="24:28" ht="15.75" customHeight="1">
      <c r="X916" s="61"/>
      <c r="Y916" s="61"/>
      <c r="Z916" s="61"/>
      <c r="AA916" s="61"/>
      <c r="AB916" s="61"/>
    </row>
    <row r="917" spans="24:28" ht="15.75" customHeight="1">
      <c r="X917" s="61"/>
      <c r="Y917" s="61"/>
      <c r="Z917" s="61"/>
      <c r="AA917" s="61"/>
      <c r="AB917" s="61"/>
    </row>
    <row r="918" spans="24:28" ht="15.75" customHeight="1">
      <c r="X918" s="61"/>
      <c r="Y918" s="61"/>
      <c r="Z918" s="61"/>
      <c r="AA918" s="61"/>
      <c r="AB918" s="61"/>
    </row>
    <row r="919" spans="24:28" ht="15.75" customHeight="1">
      <c r="X919" s="61"/>
      <c r="Y919" s="61"/>
      <c r="Z919" s="61"/>
      <c r="AA919" s="61"/>
      <c r="AB919" s="61"/>
    </row>
    <row r="920" spans="24:28" ht="15.75" customHeight="1">
      <c r="X920" s="61"/>
      <c r="Y920" s="61"/>
      <c r="Z920" s="61"/>
      <c r="AA920" s="61"/>
      <c r="AB920" s="61"/>
    </row>
    <row r="921" spans="24:28" ht="15.75" customHeight="1">
      <c r="X921" s="61"/>
      <c r="Y921" s="61"/>
      <c r="Z921" s="61"/>
      <c r="AA921" s="61"/>
      <c r="AB921" s="61"/>
    </row>
    <row r="922" spans="24:28" ht="15.75" customHeight="1">
      <c r="X922" s="61"/>
      <c r="Y922" s="61"/>
      <c r="Z922" s="61"/>
      <c r="AA922" s="61"/>
      <c r="AB922" s="61"/>
    </row>
    <row r="923" spans="24:28" ht="15.75" customHeight="1">
      <c r="X923" s="61"/>
      <c r="Y923" s="61"/>
      <c r="Z923" s="61"/>
      <c r="AA923" s="61"/>
      <c r="AB923" s="61"/>
    </row>
    <row r="924" spans="24:28" ht="15.75" customHeight="1">
      <c r="X924" s="61"/>
      <c r="Y924" s="61"/>
      <c r="Z924" s="61"/>
      <c r="AA924" s="61"/>
      <c r="AB924" s="61"/>
    </row>
    <row r="925" spans="24:28" ht="15.75" customHeight="1">
      <c r="X925" s="61"/>
      <c r="Y925" s="61"/>
      <c r="Z925" s="61"/>
      <c r="AA925" s="61"/>
      <c r="AB925" s="61"/>
    </row>
    <row r="926" spans="24:28" ht="15.75" customHeight="1">
      <c r="X926" s="61"/>
      <c r="Y926" s="61"/>
      <c r="Z926" s="61"/>
      <c r="AA926" s="61"/>
      <c r="AB926" s="61"/>
    </row>
    <row r="927" spans="24:28" ht="15.75" customHeight="1">
      <c r="X927" s="61"/>
      <c r="Y927" s="61"/>
      <c r="Z927" s="61"/>
      <c r="AA927" s="61"/>
      <c r="AB927" s="61"/>
    </row>
    <row r="928" spans="24:28" ht="15.75" customHeight="1">
      <c r="X928" s="61"/>
      <c r="Y928" s="61"/>
      <c r="Z928" s="61"/>
      <c r="AA928" s="61"/>
      <c r="AB928" s="61"/>
    </row>
    <row r="929" spans="24:28" ht="15.75" customHeight="1">
      <c r="X929" s="61"/>
      <c r="Y929" s="61"/>
      <c r="Z929" s="61"/>
      <c r="AA929" s="61"/>
      <c r="AB929" s="61"/>
    </row>
    <row r="930" spans="24:28" ht="15.75" customHeight="1">
      <c r="X930" s="61"/>
      <c r="Y930" s="61"/>
      <c r="Z930" s="61"/>
      <c r="AA930" s="61"/>
      <c r="AB930" s="61"/>
    </row>
    <row r="931" spans="24:28" ht="15.75" customHeight="1">
      <c r="X931" s="61"/>
      <c r="Y931" s="61"/>
      <c r="Z931" s="61"/>
      <c r="AA931" s="61"/>
      <c r="AB931" s="61"/>
    </row>
    <row r="932" spans="24:28" ht="15.75" customHeight="1">
      <c r="X932" s="61"/>
      <c r="Y932" s="61"/>
      <c r="Z932" s="61"/>
      <c r="AA932" s="61"/>
      <c r="AB932" s="61"/>
    </row>
    <row r="933" spans="24:28" ht="15.75" customHeight="1">
      <c r="X933" s="61"/>
      <c r="Y933" s="61"/>
      <c r="Z933" s="61"/>
      <c r="AA933" s="61"/>
      <c r="AB933" s="61"/>
    </row>
    <row r="934" spans="24:28" ht="15.75" customHeight="1">
      <c r="X934" s="61"/>
      <c r="Y934" s="61"/>
      <c r="Z934" s="61"/>
      <c r="AA934" s="61"/>
      <c r="AB934" s="61"/>
    </row>
    <row r="935" spans="24:28" ht="15.75" customHeight="1">
      <c r="X935" s="61"/>
      <c r="Y935" s="61"/>
      <c r="Z935" s="61"/>
      <c r="AA935" s="61"/>
      <c r="AB935" s="61"/>
    </row>
    <row r="936" spans="24:28" ht="15.75" customHeight="1">
      <c r="X936" s="61"/>
      <c r="Y936" s="61"/>
      <c r="Z936" s="61"/>
      <c r="AA936" s="61"/>
      <c r="AB936" s="61"/>
    </row>
    <row r="937" spans="24:28" ht="15.75" customHeight="1">
      <c r="X937" s="61"/>
      <c r="Y937" s="61"/>
      <c r="Z937" s="61"/>
      <c r="AA937" s="61"/>
      <c r="AB937" s="61"/>
    </row>
    <row r="938" spans="24:28" ht="15.75" customHeight="1">
      <c r="X938" s="61"/>
      <c r="Y938" s="61"/>
      <c r="Z938" s="61"/>
      <c r="AA938" s="61"/>
      <c r="AB938" s="61"/>
    </row>
    <row r="939" spans="24:28" ht="15.75" customHeight="1">
      <c r="X939" s="61"/>
      <c r="Y939" s="61"/>
      <c r="Z939" s="61"/>
      <c r="AA939" s="61"/>
      <c r="AB939" s="61"/>
    </row>
    <row r="940" spans="24:28" ht="15.75" customHeight="1">
      <c r="X940" s="61"/>
      <c r="Y940" s="61"/>
      <c r="Z940" s="61"/>
      <c r="AA940" s="61"/>
      <c r="AB940" s="61"/>
    </row>
    <row r="941" spans="24:28" ht="15.75" customHeight="1">
      <c r="X941" s="61"/>
      <c r="Y941" s="61"/>
      <c r="Z941" s="61"/>
      <c r="AA941" s="61"/>
      <c r="AB941" s="61"/>
    </row>
    <row r="942" spans="24:28" ht="15.75" customHeight="1">
      <c r="X942" s="61"/>
      <c r="Y942" s="61"/>
      <c r="Z942" s="61"/>
      <c r="AA942" s="61"/>
      <c r="AB942" s="61"/>
    </row>
    <row r="943" spans="24:28" ht="15.75" customHeight="1">
      <c r="X943" s="61"/>
      <c r="Y943" s="61"/>
      <c r="Z943" s="61"/>
      <c r="AA943" s="61"/>
      <c r="AB943" s="61"/>
    </row>
    <row r="944" spans="24:28" ht="15.75" customHeight="1">
      <c r="X944" s="61"/>
      <c r="Y944" s="61"/>
      <c r="Z944" s="61"/>
      <c r="AA944" s="61"/>
      <c r="AB944" s="61"/>
    </row>
    <row r="945" spans="24:28" ht="15.75" customHeight="1">
      <c r="X945" s="61"/>
      <c r="Y945" s="61"/>
      <c r="Z945" s="61"/>
      <c r="AA945" s="61"/>
      <c r="AB945" s="61"/>
    </row>
    <row r="946" spans="24:28" ht="15.75" customHeight="1">
      <c r="X946" s="61"/>
      <c r="Y946" s="61"/>
      <c r="Z946" s="61"/>
      <c r="AA946" s="61"/>
      <c r="AB946" s="61"/>
    </row>
    <row r="947" spans="24:28" ht="15.75" customHeight="1">
      <c r="X947" s="61"/>
      <c r="Y947" s="61"/>
      <c r="Z947" s="61"/>
      <c r="AA947" s="61"/>
      <c r="AB947" s="61"/>
    </row>
    <row r="948" spans="24:28" ht="15.75" customHeight="1">
      <c r="X948" s="61"/>
      <c r="Y948" s="61"/>
      <c r="Z948" s="61"/>
      <c r="AA948" s="61"/>
      <c r="AB948" s="61"/>
    </row>
    <row r="949" spans="24:28" ht="15.75" customHeight="1">
      <c r="X949" s="61"/>
      <c r="Y949" s="61"/>
      <c r="Z949" s="61"/>
      <c r="AA949" s="61"/>
      <c r="AB949" s="61"/>
    </row>
    <row r="950" spans="24:28" ht="15.75" customHeight="1">
      <c r="X950" s="61"/>
      <c r="Y950" s="61"/>
      <c r="Z950" s="61"/>
      <c r="AA950" s="61"/>
      <c r="AB950" s="61"/>
    </row>
    <row r="951" spans="24:28" ht="15.75" customHeight="1">
      <c r="X951" s="61"/>
      <c r="Y951" s="61"/>
      <c r="Z951" s="61"/>
      <c r="AA951" s="61"/>
      <c r="AB951" s="61"/>
    </row>
    <row r="952" spans="24:28" ht="15.75" customHeight="1">
      <c r="X952" s="61"/>
      <c r="Y952" s="61"/>
      <c r="Z952" s="61"/>
      <c r="AA952" s="61"/>
      <c r="AB952" s="61"/>
    </row>
    <row r="953" spans="24:28" ht="15.75" customHeight="1">
      <c r="X953" s="61"/>
      <c r="Y953" s="61"/>
      <c r="Z953" s="61"/>
      <c r="AA953" s="61"/>
      <c r="AB953" s="61"/>
    </row>
    <row r="954" spans="24:28" ht="15.75" customHeight="1">
      <c r="X954" s="61"/>
      <c r="Y954" s="61"/>
      <c r="Z954" s="61"/>
      <c r="AA954" s="61"/>
      <c r="AB954" s="61"/>
    </row>
    <row r="955" spans="24:28" ht="15.75" customHeight="1">
      <c r="X955" s="61"/>
      <c r="Y955" s="61"/>
      <c r="Z955" s="61"/>
      <c r="AA955" s="61"/>
      <c r="AB955" s="61"/>
    </row>
    <row r="956" spans="24:28" ht="15.75" customHeight="1">
      <c r="X956" s="61"/>
      <c r="Y956" s="61"/>
      <c r="Z956" s="61"/>
      <c r="AA956" s="61"/>
      <c r="AB956" s="61"/>
    </row>
    <row r="957" spans="24:28" ht="15.75" customHeight="1">
      <c r="X957" s="61"/>
      <c r="Y957" s="61"/>
      <c r="Z957" s="61"/>
      <c r="AA957" s="61"/>
      <c r="AB957" s="61"/>
    </row>
    <row r="958" spans="24:28" ht="15.75" customHeight="1">
      <c r="X958" s="61"/>
      <c r="Y958" s="61"/>
      <c r="Z958" s="61"/>
      <c r="AA958" s="61"/>
      <c r="AB958" s="61"/>
    </row>
    <row r="959" spans="24:28" ht="15.75" customHeight="1">
      <c r="X959" s="61"/>
      <c r="Y959" s="61"/>
      <c r="Z959" s="61"/>
      <c r="AA959" s="61"/>
      <c r="AB959" s="61"/>
    </row>
    <row r="960" spans="24:28" ht="15.75" customHeight="1">
      <c r="X960" s="61"/>
      <c r="Y960" s="61"/>
      <c r="Z960" s="61"/>
      <c r="AA960" s="61"/>
      <c r="AB960" s="61"/>
    </row>
    <row r="961" spans="24:28" ht="15.75" customHeight="1">
      <c r="X961" s="61"/>
      <c r="Y961" s="61"/>
      <c r="Z961" s="61"/>
      <c r="AA961" s="61"/>
      <c r="AB961" s="61"/>
    </row>
    <row r="962" spans="24:28" ht="15.75" customHeight="1">
      <c r="X962" s="61"/>
      <c r="Y962" s="61"/>
      <c r="Z962" s="61"/>
      <c r="AA962" s="61"/>
      <c r="AB962" s="61"/>
    </row>
    <row r="963" spans="24:28" ht="15.75" customHeight="1">
      <c r="X963" s="61"/>
      <c r="Y963" s="61"/>
      <c r="Z963" s="61"/>
      <c r="AA963" s="61"/>
      <c r="AB963" s="61"/>
    </row>
    <row r="964" spans="24:28" ht="15.75" customHeight="1">
      <c r="X964" s="61"/>
      <c r="Y964" s="61"/>
      <c r="Z964" s="61"/>
      <c r="AA964" s="61"/>
      <c r="AB964" s="61"/>
    </row>
    <row r="965" spans="24:28" ht="15.75" customHeight="1">
      <c r="X965" s="61"/>
      <c r="Y965" s="61"/>
      <c r="Z965" s="61"/>
      <c r="AA965" s="61"/>
      <c r="AB965" s="61"/>
    </row>
    <row r="966" spans="24:28" ht="15.75" customHeight="1">
      <c r="X966" s="61"/>
      <c r="Y966" s="61"/>
      <c r="Z966" s="61"/>
      <c r="AA966" s="61"/>
      <c r="AB966" s="61"/>
    </row>
    <row r="967" spans="24:28" ht="15.75" customHeight="1">
      <c r="X967" s="61"/>
      <c r="Y967" s="61"/>
      <c r="Z967" s="61"/>
      <c r="AA967" s="61"/>
      <c r="AB967" s="61"/>
    </row>
    <row r="968" spans="24:28" ht="15.75" customHeight="1">
      <c r="X968" s="61"/>
      <c r="Y968" s="61"/>
      <c r="Z968" s="61"/>
      <c r="AA968" s="61"/>
      <c r="AB968" s="61"/>
    </row>
    <row r="969" spans="24:28" ht="15.75" customHeight="1">
      <c r="X969" s="61"/>
      <c r="Y969" s="61"/>
      <c r="Z969" s="61"/>
      <c r="AA969" s="61"/>
      <c r="AB969" s="61"/>
    </row>
    <row r="970" spans="24:28" ht="15.75" customHeight="1">
      <c r="X970" s="61"/>
      <c r="Y970" s="61"/>
      <c r="Z970" s="61"/>
      <c r="AA970" s="61"/>
      <c r="AB970" s="61"/>
    </row>
    <row r="971" spans="24:28" ht="15.75" customHeight="1">
      <c r="X971" s="61"/>
      <c r="Y971" s="61"/>
      <c r="Z971" s="61"/>
      <c r="AA971" s="61"/>
      <c r="AB971" s="61"/>
    </row>
    <row r="972" spans="24:28" ht="15.75" customHeight="1">
      <c r="X972" s="61"/>
      <c r="Y972" s="61"/>
      <c r="Z972" s="61"/>
      <c r="AA972" s="61"/>
      <c r="AB972" s="61"/>
    </row>
    <row r="973" spans="24:28" ht="15.75" customHeight="1">
      <c r="X973" s="61"/>
      <c r="Y973" s="61"/>
      <c r="Z973" s="61"/>
      <c r="AA973" s="61"/>
      <c r="AB973" s="61"/>
    </row>
    <row r="974" spans="24:28" ht="15.75" customHeight="1">
      <c r="X974" s="61"/>
      <c r="Y974" s="61"/>
      <c r="Z974" s="61"/>
      <c r="AA974" s="61"/>
      <c r="AB974" s="61"/>
    </row>
    <row r="975" spans="24:28" ht="15.75" customHeight="1">
      <c r="X975" s="61"/>
      <c r="Y975" s="61"/>
      <c r="Z975" s="61"/>
      <c r="AA975" s="61"/>
      <c r="AB975" s="61"/>
    </row>
    <row r="976" spans="24:28" ht="15.75" customHeight="1">
      <c r="X976" s="61"/>
      <c r="Y976" s="61"/>
      <c r="Z976" s="61"/>
      <c r="AA976" s="61"/>
      <c r="AB976" s="61"/>
    </row>
    <row r="977" spans="24:28" ht="15.75" customHeight="1">
      <c r="X977" s="61"/>
      <c r="Y977" s="61"/>
      <c r="Z977" s="61"/>
      <c r="AA977" s="61"/>
      <c r="AB977" s="61"/>
    </row>
    <row r="978" spans="24:28" ht="15.75" customHeight="1">
      <c r="X978" s="61"/>
      <c r="Y978" s="61"/>
      <c r="Z978" s="61"/>
      <c r="AA978" s="61"/>
      <c r="AB978" s="61"/>
    </row>
    <row r="979" spans="24:28" ht="15.75" customHeight="1">
      <c r="X979" s="61"/>
      <c r="Y979" s="61"/>
      <c r="Z979" s="61"/>
      <c r="AA979" s="61"/>
      <c r="AB979" s="61"/>
    </row>
    <row r="980" spans="24:28" ht="15.75" customHeight="1">
      <c r="X980" s="61"/>
      <c r="Y980" s="61"/>
      <c r="Z980" s="61"/>
      <c r="AA980" s="61"/>
      <c r="AB980" s="61"/>
    </row>
    <row r="981" spans="24:28" ht="15.75" customHeight="1">
      <c r="X981" s="61"/>
      <c r="Y981" s="61"/>
      <c r="Z981" s="61"/>
      <c r="AA981" s="61"/>
      <c r="AB981" s="61"/>
    </row>
    <row r="982" spans="24:28" ht="15.75" customHeight="1">
      <c r="X982" s="61"/>
      <c r="Y982" s="61"/>
      <c r="Z982" s="61"/>
      <c r="AA982" s="61"/>
      <c r="AB982" s="61"/>
    </row>
    <row r="983" spans="24:28" ht="15.75" customHeight="1">
      <c r="X983" s="61"/>
      <c r="Y983" s="61"/>
      <c r="Z983" s="61"/>
      <c r="AA983" s="61"/>
      <c r="AB983" s="61"/>
    </row>
    <row r="984" spans="24:28" ht="15.75" customHeight="1">
      <c r="X984" s="61"/>
      <c r="Y984" s="61"/>
      <c r="Z984" s="61"/>
      <c r="AA984" s="61"/>
      <c r="AB984" s="61"/>
    </row>
    <row r="985" spans="24:28" ht="15.75" customHeight="1">
      <c r="X985" s="61"/>
      <c r="Y985" s="61"/>
      <c r="Z985" s="61"/>
      <c r="AA985" s="61"/>
      <c r="AB985" s="61"/>
    </row>
    <row r="986" spans="24:28" ht="15.75" customHeight="1">
      <c r="X986" s="61"/>
      <c r="Y986" s="61"/>
      <c r="Z986" s="61"/>
      <c r="AA986" s="61"/>
      <c r="AB986" s="61"/>
    </row>
    <row r="987" spans="24:28" ht="15.75" customHeight="1">
      <c r="X987" s="61"/>
      <c r="Y987" s="61"/>
      <c r="Z987" s="61"/>
      <c r="AA987" s="61"/>
      <c r="AB987" s="61"/>
    </row>
    <row r="988" spans="24:28" ht="15.75" customHeight="1">
      <c r="X988" s="61"/>
      <c r="Y988" s="61"/>
      <c r="Z988" s="61"/>
      <c r="AA988" s="61"/>
      <c r="AB988" s="61"/>
    </row>
    <row r="989" spans="24:28" ht="15.75" customHeight="1">
      <c r="X989" s="61"/>
      <c r="Y989" s="61"/>
      <c r="Z989" s="61"/>
      <c r="AA989" s="61"/>
      <c r="AB989" s="61"/>
    </row>
    <row r="990" spans="24:28" ht="15.75" customHeight="1">
      <c r="X990" s="61"/>
      <c r="Y990" s="61"/>
      <c r="Z990" s="61"/>
      <c r="AA990" s="61"/>
      <c r="AB990" s="61"/>
    </row>
    <row r="991" spans="24:28" ht="15.75" customHeight="1">
      <c r="X991" s="61"/>
      <c r="Y991" s="61"/>
      <c r="Z991" s="61"/>
      <c r="AA991" s="61"/>
      <c r="AB991" s="61"/>
    </row>
    <row r="992" spans="24:28" ht="15.75" customHeight="1">
      <c r="X992" s="61"/>
      <c r="Y992" s="61"/>
      <c r="Z992" s="61"/>
      <c r="AA992" s="61"/>
      <c r="AB992" s="61"/>
    </row>
    <row r="993" spans="24:28" ht="15.75" customHeight="1">
      <c r="X993" s="61"/>
      <c r="Y993" s="61"/>
      <c r="Z993" s="61"/>
      <c r="AA993" s="61"/>
      <c r="AB993" s="61"/>
    </row>
    <row r="994" spans="24:28" ht="15.75" customHeight="1">
      <c r="X994" s="61"/>
      <c r="Y994" s="61"/>
      <c r="Z994" s="61"/>
      <c r="AA994" s="61"/>
      <c r="AB994" s="61"/>
    </row>
    <row r="995" spans="24:28" ht="15.75" customHeight="1">
      <c r="X995" s="61"/>
      <c r="Y995" s="61"/>
      <c r="Z995" s="61"/>
      <c r="AA995" s="61"/>
      <c r="AB995" s="61"/>
    </row>
    <row r="996" spans="24:28" ht="15.75" customHeight="1">
      <c r="X996" s="61"/>
      <c r="Y996" s="61"/>
      <c r="Z996" s="61"/>
      <c r="AA996" s="61"/>
      <c r="AB996" s="61"/>
    </row>
    <row r="997" spans="24:28" ht="15.75" customHeight="1">
      <c r="X997" s="61"/>
      <c r="Y997" s="61"/>
      <c r="Z997" s="61"/>
      <c r="AA997" s="61"/>
      <c r="AB997" s="61"/>
    </row>
    <row r="998" spans="24:28" ht="15.75" customHeight="1">
      <c r="X998" s="61"/>
      <c r="Y998" s="61"/>
      <c r="Z998" s="61"/>
      <c r="AA998" s="61"/>
      <c r="AB998" s="61"/>
    </row>
    <row r="999" spans="24:28" ht="15.75" customHeight="1">
      <c r="X999" s="61"/>
      <c r="Y999" s="61"/>
      <c r="Z999" s="61"/>
      <c r="AA999" s="61"/>
      <c r="AB999" s="61"/>
    </row>
    <row r="1000" spans="24:28" ht="15.75" customHeight="1">
      <c r="X1000" s="61"/>
      <c r="Y1000" s="61"/>
      <c r="Z1000" s="61"/>
      <c r="AA1000" s="61"/>
      <c r="AB1000" s="61"/>
    </row>
    <row r="1001" spans="24:28" ht="15.75" customHeight="1">
      <c r="X1001" s="61"/>
      <c r="Y1001" s="61"/>
      <c r="Z1001" s="61"/>
      <c r="AA1001" s="61"/>
      <c r="AB1001" s="61"/>
    </row>
    <row r="1002" spans="24:28" ht="15.75" customHeight="1">
      <c r="X1002" s="61"/>
      <c r="Y1002" s="61"/>
      <c r="Z1002" s="61"/>
      <c r="AA1002" s="61"/>
      <c r="AB1002" s="61"/>
    </row>
    <row r="1003" spans="24:28" ht="15.75" customHeight="1">
      <c r="X1003" s="61"/>
      <c r="Y1003" s="61"/>
      <c r="Z1003" s="61"/>
      <c r="AA1003" s="61"/>
      <c r="AB1003" s="61"/>
    </row>
    <row r="1004" spans="24:28" ht="15.75" customHeight="1">
      <c r="X1004" s="61"/>
      <c r="Y1004" s="61"/>
      <c r="Z1004" s="61"/>
      <c r="AA1004" s="61"/>
      <c r="AB1004" s="61"/>
    </row>
    <row r="1005" spans="24:28" ht="15.75" customHeight="1">
      <c r="X1005" s="61"/>
      <c r="Y1005" s="61"/>
      <c r="Z1005" s="61"/>
      <c r="AA1005" s="61"/>
      <c r="AB1005" s="61"/>
    </row>
    <row r="1006" spans="24:28" ht="15.75" customHeight="1">
      <c r="X1006" s="61"/>
      <c r="Y1006" s="61"/>
      <c r="Z1006" s="61"/>
      <c r="AA1006" s="61"/>
      <c r="AB1006" s="61"/>
    </row>
    <row r="1007" spans="24:28" ht="15.75" customHeight="1">
      <c r="X1007" s="61"/>
      <c r="Y1007" s="61"/>
      <c r="Z1007" s="61"/>
      <c r="AA1007" s="61"/>
      <c r="AB1007" s="61"/>
    </row>
    <row r="1008" spans="24:28" ht="15.75" customHeight="1">
      <c r="X1008" s="61"/>
      <c r="Y1008" s="61"/>
      <c r="Z1008" s="61"/>
      <c r="AA1008" s="61"/>
      <c r="AB1008" s="61"/>
    </row>
    <row r="1009" spans="24:28" ht="15.75" customHeight="1">
      <c r="X1009" s="61"/>
      <c r="Y1009" s="61"/>
      <c r="Z1009" s="61"/>
      <c r="AA1009" s="61"/>
      <c r="AB1009" s="61"/>
    </row>
    <row r="1010" spans="24:28" ht="15.75" customHeight="1">
      <c r="X1010" s="61"/>
      <c r="Y1010" s="61"/>
      <c r="Z1010" s="61"/>
      <c r="AA1010" s="61"/>
      <c r="AB1010" s="61"/>
    </row>
    <row r="1011" spans="24:28" ht="15.75" customHeight="1">
      <c r="X1011" s="61"/>
      <c r="Y1011" s="61"/>
      <c r="Z1011" s="61"/>
      <c r="AA1011" s="61"/>
      <c r="AB1011" s="61"/>
    </row>
    <row r="1012" spans="24:28" ht="15.75" customHeight="1">
      <c r="X1012" s="61"/>
      <c r="Y1012" s="61"/>
      <c r="Z1012" s="61"/>
      <c r="AA1012" s="61"/>
      <c r="AB1012" s="61"/>
    </row>
    <row r="1013" spans="24:28" ht="15.75" customHeight="1">
      <c r="X1013" s="61"/>
      <c r="Y1013" s="61"/>
      <c r="Z1013" s="61"/>
      <c r="AA1013" s="61"/>
      <c r="AB1013" s="61"/>
    </row>
    <row r="1014" spans="24:28" ht="15.75" customHeight="1">
      <c r="X1014" s="61"/>
      <c r="Y1014" s="61"/>
      <c r="Z1014" s="61"/>
      <c r="AA1014" s="61"/>
      <c r="AB1014" s="61"/>
    </row>
    <row r="1015" spans="24:28" ht="15.75" customHeight="1">
      <c r="X1015" s="61"/>
      <c r="Y1015" s="61"/>
      <c r="Z1015" s="61"/>
      <c r="AA1015" s="61"/>
      <c r="AB1015" s="61"/>
    </row>
    <row r="1016" spans="24:28" ht="15.75" customHeight="1">
      <c r="X1016" s="61"/>
      <c r="Y1016" s="61"/>
      <c r="Z1016" s="61"/>
      <c r="AA1016" s="61"/>
      <c r="AB1016" s="61"/>
    </row>
    <row r="1017" spans="24:28" ht="15.75" customHeight="1">
      <c r="X1017" s="61"/>
      <c r="Y1017" s="61"/>
      <c r="Z1017" s="61"/>
      <c r="AA1017" s="61"/>
      <c r="AB1017" s="61"/>
    </row>
    <row r="1018" spans="24:28" ht="15.75" customHeight="1">
      <c r="X1018" s="61"/>
      <c r="Y1018" s="61"/>
      <c r="Z1018" s="61"/>
      <c r="AA1018" s="61"/>
      <c r="AB1018" s="61"/>
    </row>
    <row r="1019" spans="24:28" ht="15.75" customHeight="1">
      <c r="X1019" s="61"/>
      <c r="Y1019" s="61"/>
      <c r="Z1019" s="61"/>
      <c r="AA1019" s="61"/>
      <c r="AB1019" s="61"/>
    </row>
    <row r="1020" spans="24:28" ht="15.75" customHeight="1">
      <c r="X1020" s="61"/>
      <c r="Y1020" s="61"/>
      <c r="Z1020" s="61"/>
      <c r="AA1020" s="61"/>
      <c r="AB1020" s="61"/>
    </row>
    <row r="1021" spans="24:28" ht="15.75" customHeight="1">
      <c r="X1021" s="61"/>
      <c r="Y1021" s="61"/>
      <c r="Z1021" s="61"/>
      <c r="AA1021" s="61"/>
      <c r="AB1021" s="61"/>
    </row>
    <row r="1022" spans="24:28" ht="15.75" customHeight="1">
      <c r="X1022" s="61"/>
      <c r="Y1022" s="61"/>
      <c r="Z1022" s="61"/>
      <c r="AA1022" s="61"/>
      <c r="AB1022" s="61"/>
    </row>
    <row r="1023" spans="24:28" ht="15.75" customHeight="1">
      <c r="X1023" s="61"/>
      <c r="Y1023" s="61"/>
      <c r="Z1023" s="61"/>
      <c r="AA1023" s="61"/>
      <c r="AB1023" s="61"/>
    </row>
    <row r="1024" spans="24:28" ht="15.75" customHeight="1">
      <c r="X1024" s="61"/>
      <c r="Y1024" s="61"/>
      <c r="Z1024" s="61"/>
      <c r="AA1024" s="61"/>
      <c r="AB1024" s="61"/>
    </row>
    <row r="1025" spans="24:28" ht="15.75" customHeight="1">
      <c r="X1025" s="61"/>
      <c r="Y1025" s="61"/>
      <c r="Z1025" s="61"/>
      <c r="AA1025" s="61"/>
      <c r="AB1025" s="61"/>
    </row>
    <row r="1026" spans="24:28" ht="15.75" customHeight="1">
      <c r="X1026" s="61"/>
      <c r="Y1026" s="61"/>
      <c r="Z1026" s="61"/>
      <c r="AA1026" s="61"/>
      <c r="AB1026" s="61"/>
    </row>
    <row r="1027" spans="24:28" ht="15.75" customHeight="1">
      <c r="X1027" s="61"/>
      <c r="Y1027" s="61"/>
      <c r="Z1027" s="61"/>
      <c r="AA1027" s="61"/>
      <c r="AB1027" s="61"/>
    </row>
    <row r="1028" spans="24:28" ht="15.75" customHeight="1">
      <c r="X1028" s="61"/>
      <c r="Y1028" s="61"/>
      <c r="Z1028" s="61"/>
      <c r="AA1028" s="61"/>
      <c r="AB1028" s="61"/>
    </row>
    <row r="1029" spans="24:28" ht="15.75" customHeight="1">
      <c r="X1029" s="61"/>
      <c r="Y1029" s="61"/>
      <c r="Z1029" s="61"/>
      <c r="AA1029" s="61"/>
      <c r="AB1029" s="61"/>
    </row>
    <row r="1030" spans="24:28" ht="15.75" customHeight="1">
      <c r="X1030" s="61"/>
      <c r="Y1030" s="61"/>
      <c r="Z1030" s="61"/>
      <c r="AA1030" s="61"/>
      <c r="AB1030" s="61"/>
    </row>
    <row r="1031" spans="24:28" ht="15.75" customHeight="1">
      <c r="X1031" s="61"/>
      <c r="Y1031" s="61"/>
      <c r="Z1031" s="61"/>
      <c r="AA1031" s="61"/>
      <c r="AB1031" s="61"/>
    </row>
    <row r="1032" spans="24:28" ht="15.75" customHeight="1">
      <c r="X1032" s="61"/>
      <c r="Y1032" s="61"/>
      <c r="Z1032" s="61"/>
      <c r="AA1032" s="61"/>
      <c r="AB1032" s="61"/>
    </row>
    <row r="1033" spans="24:28" ht="15.75" customHeight="1">
      <c r="X1033" s="61"/>
      <c r="Y1033" s="61"/>
      <c r="Z1033" s="61"/>
      <c r="AA1033" s="61"/>
      <c r="AB1033" s="61"/>
    </row>
    <row r="1034" spans="24:28" ht="15.75" customHeight="1">
      <c r="X1034" s="61"/>
      <c r="Y1034" s="61"/>
      <c r="Z1034" s="61"/>
      <c r="AA1034" s="61"/>
      <c r="AB1034" s="61"/>
    </row>
    <row r="1035" spans="24:28" ht="15.75" customHeight="1">
      <c r="X1035" s="61"/>
      <c r="Y1035" s="61"/>
      <c r="Z1035" s="61"/>
      <c r="AA1035" s="61"/>
      <c r="AB1035" s="61"/>
    </row>
    <row r="1036" spans="24:28" ht="15.75" customHeight="1">
      <c r="X1036" s="61"/>
      <c r="Y1036" s="61"/>
      <c r="Z1036" s="61"/>
      <c r="AA1036" s="61"/>
      <c r="AB1036" s="61"/>
    </row>
    <row r="1037" spans="24:28" ht="15.75" customHeight="1">
      <c r="X1037" s="61"/>
      <c r="Y1037" s="61"/>
      <c r="Z1037" s="61"/>
      <c r="AA1037" s="61"/>
      <c r="AB1037" s="61"/>
    </row>
    <row r="1038" spans="24:28" ht="15.75" customHeight="1">
      <c r="X1038" s="61"/>
      <c r="Y1038" s="61"/>
      <c r="Z1038" s="61"/>
      <c r="AA1038" s="61"/>
      <c r="AB1038" s="61"/>
    </row>
    <row r="1039" spans="24:28" ht="15.75" customHeight="1">
      <c r="X1039" s="61"/>
      <c r="Y1039" s="61"/>
      <c r="Z1039" s="61"/>
      <c r="AA1039" s="61"/>
      <c r="AB1039" s="61"/>
    </row>
    <row r="1040" spans="24:28" ht="15.75" customHeight="1">
      <c r="X1040" s="61"/>
      <c r="Y1040" s="61"/>
      <c r="Z1040" s="61"/>
      <c r="AA1040" s="61"/>
      <c r="AB1040" s="61"/>
    </row>
  </sheetData>
  <mergeCells count="3">
    <mergeCell ref="C2:D2"/>
    <mergeCell ref="E2:F2"/>
    <mergeCell ref="L15:N15"/>
  </mergeCells>
  <phoneticPr fontId="2" type="noConversion"/>
  <conditionalFormatting sqref="J2:J1040">
    <cfRule type="expression" dxfId="4" priority="2">
      <formula>NOT(ISERROR(SEARCH((1),(J2))))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41D49-C810-49C9-B7C4-22C20459547A}">
  <sheetPr>
    <tabColor rgb="FF1C4587"/>
    <outlinePr summaryBelow="0" summaryRight="0"/>
  </sheetPr>
  <dimension ref="A1:T137"/>
  <sheetViews>
    <sheetView showGridLines="0" tabSelected="1" zoomScale="115" zoomScaleNormal="115" workbookViewId="0">
      <selection activeCell="O6" sqref="O6"/>
    </sheetView>
  </sheetViews>
  <sheetFormatPr defaultColWidth="12.5703125" defaultRowHeight="15.75" customHeight="1"/>
  <cols>
    <col min="1" max="2" width="9.28515625" style="95" customWidth="1"/>
    <col min="3" max="3" width="22.140625" style="95" customWidth="1"/>
    <col min="4" max="4" width="33" style="95" customWidth="1"/>
    <col min="5" max="5" width="12.85546875" style="95" customWidth="1"/>
    <col min="6" max="6" width="19.28515625" style="95" customWidth="1"/>
    <col min="7" max="10" width="18.5703125" style="95" customWidth="1"/>
    <col min="11" max="16384" width="12.5703125" style="95"/>
  </cols>
  <sheetData>
    <row r="1" spans="1:20" ht="13.5">
      <c r="A1" s="94">
        <v>1</v>
      </c>
      <c r="B1" s="94">
        <v>2</v>
      </c>
      <c r="C1" s="94">
        <v>3</v>
      </c>
      <c r="D1" s="94">
        <v>4</v>
      </c>
      <c r="E1" s="94">
        <v>5</v>
      </c>
      <c r="F1" s="94">
        <v>6</v>
      </c>
      <c r="G1" s="94">
        <v>7</v>
      </c>
      <c r="H1" s="94">
        <v>7</v>
      </c>
      <c r="I1" s="94">
        <v>7</v>
      </c>
      <c r="J1" s="94">
        <v>7</v>
      </c>
      <c r="K1" s="94">
        <v>7</v>
      </c>
      <c r="L1" s="94">
        <v>7</v>
      </c>
      <c r="M1" s="94">
        <v>7</v>
      </c>
      <c r="N1" s="94">
        <v>7</v>
      </c>
      <c r="O1" s="94">
        <v>7</v>
      </c>
      <c r="P1" s="94">
        <v>13</v>
      </c>
      <c r="Q1" s="94">
        <v>14</v>
      </c>
      <c r="R1" s="94">
        <v>15</v>
      </c>
      <c r="S1" s="94">
        <v>16</v>
      </c>
      <c r="T1" s="94">
        <v>17</v>
      </c>
    </row>
    <row r="2" spans="1:20" ht="13.5">
      <c r="A2" s="94">
        <v>1</v>
      </c>
      <c r="B2" s="94">
        <v>1</v>
      </c>
      <c r="C2" s="94">
        <v>1</v>
      </c>
      <c r="D2" s="94">
        <v>1</v>
      </c>
      <c r="E2" s="94">
        <v>1</v>
      </c>
      <c r="F2" s="94">
        <v>1</v>
      </c>
      <c r="G2" s="94">
        <v>1</v>
      </c>
      <c r="H2" s="94">
        <v>1</v>
      </c>
      <c r="I2" s="94">
        <v>1</v>
      </c>
      <c r="J2" s="94">
        <v>1</v>
      </c>
      <c r="K2" s="94"/>
      <c r="L2" s="94">
        <v>1</v>
      </c>
      <c r="M2" s="94">
        <v>1</v>
      </c>
      <c r="N2" s="94">
        <v>1</v>
      </c>
      <c r="O2" s="94">
        <v>1</v>
      </c>
      <c r="P2" s="94">
        <v>1</v>
      </c>
      <c r="Q2" s="94">
        <v>1</v>
      </c>
      <c r="R2" s="94">
        <v>1</v>
      </c>
      <c r="S2" s="94">
        <v>1</v>
      </c>
      <c r="T2" s="94">
        <v>1</v>
      </c>
    </row>
    <row r="3" spans="1:20" ht="13.5">
      <c r="A3" s="94">
        <v>1</v>
      </c>
      <c r="B3" s="96" t="s">
        <v>404</v>
      </c>
      <c r="C3" s="96" t="s">
        <v>407</v>
      </c>
      <c r="D3" s="96" t="s">
        <v>406</v>
      </c>
      <c r="E3" s="96" t="s">
        <v>405</v>
      </c>
      <c r="F3" s="96" t="s">
        <v>395</v>
      </c>
      <c r="G3" s="105" t="s">
        <v>416</v>
      </c>
      <c r="H3" s="106" t="s">
        <v>417</v>
      </c>
      <c r="I3" s="110" t="s">
        <v>422</v>
      </c>
    </row>
    <row r="4" spans="1:20" ht="13.5">
      <c r="A4" s="94">
        <v>1</v>
      </c>
      <c r="B4" s="97">
        <v>1</v>
      </c>
      <c r="C4" s="97">
        <f t="shared" ref="C4:C23" si="0">SUMIF($B$28:$B$137,B4,$C$28:$C$137)</f>
        <v>104</v>
      </c>
      <c r="D4" s="97">
        <v>100</v>
      </c>
      <c r="E4" s="97">
        <v>1</v>
      </c>
      <c r="F4" s="97">
        <f t="shared" ref="F4:H23" si="1">SUMIF($B$28:$B$137,B4,$E$28:$E$137)</f>
        <v>8</v>
      </c>
      <c r="G4" s="97">
        <f>SUMIF($B$28:$B$137,B4,$G$28:$G$137)</f>
        <v>4375</v>
      </c>
      <c r="H4" s="97">
        <f>SUMIF($B$28:$B$137,B4,$H$28:$H$137)</f>
        <v>475</v>
      </c>
      <c r="I4" s="97" t="str">
        <f>IF(G4/$N$14&lt;$O$14/H4,"이김","짐")</f>
        <v>이김</v>
      </c>
    </row>
    <row r="5" spans="1:20" ht="13.5">
      <c r="A5" s="94">
        <v>1</v>
      </c>
      <c r="B5" s="97">
        <v>2</v>
      </c>
      <c r="C5" s="97">
        <f t="shared" si="0"/>
        <v>117</v>
      </c>
      <c r="D5" s="97">
        <f>ROUNDDOWN(D4*1.25,0)</f>
        <v>125</v>
      </c>
      <c r="E5" s="97">
        <v>1</v>
      </c>
      <c r="F5" s="97">
        <f t="shared" si="1"/>
        <v>9</v>
      </c>
      <c r="G5" s="97">
        <f t="shared" ref="G5:G23" si="2">SUMIF($B$28:$B$137,B5,$G$28:$G$137)</f>
        <v>5125</v>
      </c>
      <c r="H5" s="97">
        <f t="shared" ref="H5:I23" si="3">SUMIF($B$28:$B$137,B5,$H$28:$H$137)</f>
        <v>575</v>
      </c>
      <c r="I5" s="97" t="str">
        <f t="shared" ref="I5:I23" si="4">IF(G5/$N$14&lt;$O$14/H5,"이김","짐")</f>
        <v>이김</v>
      </c>
    </row>
    <row r="6" spans="1:20" ht="13.5">
      <c r="A6" s="94">
        <v>1</v>
      </c>
      <c r="B6" s="97">
        <v>3</v>
      </c>
      <c r="C6" s="97">
        <f t="shared" si="0"/>
        <v>156</v>
      </c>
      <c r="D6" s="97">
        <f t="shared" ref="D6:D23" si="5">ROUNDDOWN(D5*1.25,0)</f>
        <v>156</v>
      </c>
      <c r="E6" s="97">
        <v>1</v>
      </c>
      <c r="F6" s="97">
        <f t="shared" si="1"/>
        <v>12</v>
      </c>
      <c r="G6" s="97">
        <f t="shared" si="2"/>
        <v>7000</v>
      </c>
      <c r="H6" s="97">
        <f t="shared" si="3"/>
        <v>800</v>
      </c>
      <c r="I6" s="97" t="str">
        <f t="shared" si="4"/>
        <v>짐</v>
      </c>
    </row>
    <row r="7" spans="1:20" ht="13.5">
      <c r="A7" s="94">
        <v>1</v>
      </c>
      <c r="B7" s="97">
        <v>4</v>
      </c>
      <c r="C7" s="97">
        <f t="shared" si="0"/>
        <v>195</v>
      </c>
      <c r="D7" s="97">
        <f t="shared" si="5"/>
        <v>195</v>
      </c>
      <c r="E7" s="97">
        <v>1</v>
      </c>
      <c r="F7" s="97">
        <f t="shared" si="1"/>
        <v>15</v>
      </c>
      <c r="G7" s="97">
        <f t="shared" si="2"/>
        <v>8125</v>
      </c>
      <c r="H7" s="97">
        <f t="shared" si="3"/>
        <v>875</v>
      </c>
      <c r="I7" s="97" t="str">
        <f t="shared" si="4"/>
        <v>짐</v>
      </c>
      <c r="K7" s="109" t="s">
        <v>413</v>
      </c>
      <c r="L7" s="109" t="s">
        <v>414</v>
      </c>
      <c r="M7" s="109" t="s">
        <v>418</v>
      </c>
      <c r="N7" s="109" t="s">
        <v>419</v>
      </c>
      <c r="O7" s="109" t="s">
        <v>420</v>
      </c>
      <c r="P7" s="109" t="s">
        <v>415</v>
      </c>
    </row>
    <row r="8" spans="1:20" ht="13.5">
      <c r="A8" s="94">
        <v>1</v>
      </c>
      <c r="B8" s="97">
        <v>5</v>
      </c>
      <c r="C8" s="97">
        <f t="shared" si="0"/>
        <v>456</v>
      </c>
      <c r="D8" s="97">
        <f t="shared" si="5"/>
        <v>243</v>
      </c>
      <c r="E8" s="97">
        <v>1</v>
      </c>
      <c r="F8" s="97">
        <f t="shared" si="1"/>
        <v>12</v>
      </c>
      <c r="G8" s="97">
        <f t="shared" si="2"/>
        <v>22500</v>
      </c>
      <c r="H8" s="97">
        <f t="shared" si="3"/>
        <v>2700</v>
      </c>
      <c r="I8" s="97" t="str">
        <f t="shared" si="4"/>
        <v>짐</v>
      </c>
      <c r="K8" s="108">
        <v>2001</v>
      </c>
      <c r="L8" s="108">
        <v>1</v>
      </c>
      <c r="M8" s="108">
        <f>IFERROR(INDEX(ref_Unit_Balance!$I:$I,MATCH(K8,ref_Unit_Balance!B:B,0)),"0")</f>
        <v>5</v>
      </c>
      <c r="N8" s="108">
        <f>IFERROR(INDEX(ref_Unit_Balance!$R:$R,MATCH(K8,ref_Unit_Balance!B:B,0))*M8+(INDEX(ref_Unit_Balance!$AA:$AA,MATCH(K8,ref_Unit_Balance!B:B,0))*(L8-1)*M8),0)</f>
        <v>420</v>
      </c>
      <c r="O8" s="108">
        <f>IFERROR(INDEX(ref_Unit_Balance!$V:$V,MATCH(K8,ref_Unit_Balance!B:B,0))*M8+(INDEX(ref_Unit_Balance!$AB:$AB,MATCH(K8,ref_Unit_Balance!B:B,0))*(L8-1)*M8),0)</f>
        <v>1500</v>
      </c>
      <c r="P8" s="108">
        <f>IFERROR(INDEX(ref_Unit_Balance!$G:$G,MATCH(K8,ref_Unit_Balance!B:B,0))*M8,0)</f>
        <v>250</v>
      </c>
    </row>
    <row r="9" spans="1:20" ht="13.5">
      <c r="A9" s="94">
        <v>1</v>
      </c>
      <c r="B9" s="97">
        <v>6</v>
      </c>
      <c r="C9" s="97">
        <f t="shared" si="0"/>
        <v>322</v>
      </c>
      <c r="D9" s="97">
        <f t="shared" si="5"/>
        <v>303</v>
      </c>
      <c r="E9" s="97">
        <v>2</v>
      </c>
      <c r="F9" s="97">
        <f t="shared" si="1"/>
        <v>19</v>
      </c>
      <c r="G9" s="97">
        <f t="shared" si="2"/>
        <v>12750</v>
      </c>
      <c r="H9" s="97">
        <f t="shared" si="3"/>
        <v>1975</v>
      </c>
      <c r="I9" s="97" t="str">
        <f t="shared" si="4"/>
        <v>짐</v>
      </c>
      <c r="K9" s="108">
        <v>2002</v>
      </c>
      <c r="L9" s="108">
        <v>1</v>
      </c>
      <c r="M9" s="108">
        <f>IFERROR(INDEX(ref_Unit_Balance!$I:$I,MATCH(K9,ref_Unit_Balance!B:B,0)),"0")</f>
        <v>4</v>
      </c>
      <c r="N9" s="108">
        <f>IFERROR(INDEX(ref_Unit_Balance!$R:$R,MATCH(K9,ref_Unit_Balance!B:B,0))*M9+(INDEX(ref_Unit_Balance!$AA:$AA,MATCH(K9,ref_Unit_Balance!B:B,0))*(L9-1)*M9),0)</f>
        <v>200</v>
      </c>
      <c r="O9" s="108">
        <f>IFERROR(INDEX(ref_Unit_Balance!$V:$V,MATCH(K9,ref_Unit_Balance!B:B,0))*M9+(INDEX(ref_Unit_Balance!$AB:$AB,MATCH(K9,ref_Unit_Balance!B:B,0))*(L9-1)*M9),0)</f>
        <v>2000</v>
      </c>
      <c r="P9" s="108">
        <f>IFERROR(INDEX(ref_Unit_Balance!$G:$G,MATCH(K9,ref_Unit_Balance!B:B,0))*M9,0)</f>
        <v>200</v>
      </c>
    </row>
    <row r="10" spans="1:20" ht="13.5">
      <c r="A10" s="94">
        <v>1</v>
      </c>
      <c r="B10" s="97">
        <v>7</v>
      </c>
      <c r="C10" s="97">
        <f t="shared" si="0"/>
        <v>462</v>
      </c>
      <c r="D10" s="97">
        <f t="shared" si="5"/>
        <v>378</v>
      </c>
      <c r="E10" s="97">
        <v>2</v>
      </c>
      <c r="F10" s="97">
        <f t="shared" si="1"/>
        <v>24</v>
      </c>
      <c r="G10" s="97">
        <f t="shared" si="2"/>
        <v>20250</v>
      </c>
      <c r="H10" s="97">
        <f t="shared" si="3"/>
        <v>2685</v>
      </c>
      <c r="I10" s="97" t="str">
        <f t="shared" si="4"/>
        <v>짐</v>
      </c>
      <c r="K10" s="108">
        <v>2003</v>
      </c>
      <c r="L10" s="108">
        <v>1</v>
      </c>
      <c r="M10" s="108">
        <f>IFERROR(INDEX(ref_Unit_Balance!$I:$I,MATCH(K10,ref_Unit_Balance!B:B,0)),"0")</f>
        <v>5</v>
      </c>
      <c r="N10" s="108">
        <f>IFERROR(INDEX(ref_Unit_Balance!$R:$R,MATCH(K10,ref_Unit_Balance!B:B,0))*M10+(INDEX(ref_Unit_Balance!$AA:$AA,MATCH(K10,ref_Unit_Balance!B:B,0))*(L10-1)*M10),0)</f>
        <v>240</v>
      </c>
      <c r="O10" s="108">
        <f>IFERROR(INDEX(ref_Unit_Balance!$V:$V,MATCH(K10,ref_Unit_Balance!B:B,0))*M10+(INDEX(ref_Unit_Balance!$AB:$AB,MATCH(K10,ref_Unit_Balance!B:B,0))*(L10-1)*M10),0)</f>
        <v>3000</v>
      </c>
      <c r="P10" s="108">
        <f>IFERROR(INDEX(ref_Unit_Balance!$G:$G,MATCH(K10,ref_Unit_Balance!B:B,0))*M10,0)</f>
        <v>250</v>
      </c>
    </row>
    <row r="11" spans="1:20" ht="13.5">
      <c r="A11" s="94">
        <v>1</v>
      </c>
      <c r="B11" s="97">
        <v>8</v>
      </c>
      <c r="C11" s="97">
        <f t="shared" si="0"/>
        <v>825</v>
      </c>
      <c r="D11" s="97">
        <f t="shared" si="5"/>
        <v>472</v>
      </c>
      <c r="E11" s="97">
        <v>2</v>
      </c>
      <c r="F11" s="97">
        <f t="shared" si="1"/>
        <v>25</v>
      </c>
      <c r="G11" s="97">
        <f t="shared" si="2"/>
        <v>29375</v>
      </c>
      <c r="H11" s="97">
        <f t="shared" si="3"/>
        <v>6225</v>
      </c>
      <c r="I11" s="97" t="str">
        <f t="shared" si="4"/>
        <v>짐</v>
      </c>
      <c r="K11" s="108"/>
      <c r="L11" s="108">
        <v>1</v>
      </c>
      <c r="M11" s="108" t="str">
        <f>IFERROR(INDEX(ref_Unit_Balance!$I:$I,MATCH(K11,ref_Unit_Balance!B:B,0)),"0")</f>
        <v>0</v>
      </c>
      <c r="N11" s="108">
        <f>IFERROR(INDEX(ref_Unit_Balance!$R:$R,MATCH(K11,ref_Unit_Balance!B:B,0))*M11+(INDEX(ref_Unit_Balance!$AA:$AA,MATCH(K11,ref_Unit_Balance!B:B,0))*(L11-1)*M11),0)</f>
        <v>0</v>
      </c>
      <c r="O11" s="108">
        <f>IFERROR(INDEX(ref_Unit_Balance!$V:$V,MATCH(K11,ref_Unit_Balance!B:B,0))*M11+(INDEX(ref_Unit_Balance!$AB:$AB,MATCH(K11,ref_Unit_Balance!B:B,0))*(L11-1)*M11),0)</f>
        <v>0</v>
      </c>
      <c r="P11" s="108">
        <f>IFERROR(INDEX(ref_Unit_Balance!$G:$G,MATCH(K11,ref_Unit_Balance!B:B,0))*M11,0)</f>
        <v>0</v>
      </c>
    </row>
    <row r="12" spans="1:20" ht="13.5">
      <c r="A12" s="94">
        <v>1</v>
      </c>
      <c r="B12" s="97">
        <v>9</v>
      </c>
      <c r="C12" s="97">
        <f t="shared" si="0"/>
        <v>912</v>
      </c>
      <c r="D12" s="97">
        <f t="shared" si="5"/>
        <v>590</v>
      </c>
      <c r="E12" s="97">
        <v>2</v>
      </c>
      <c r="F12" s="97">
        <f t="shared" si="1"/>
        <v>24</v>
      </c>
      <c r="G12" s="97">
        <f t="shared" si="2"/>
        <v>45000</v>
      </c>
      <c r="H12" s="97">
        <f t="shared" si="3"/>
        <v>5400</v>
      </c>
      <c r="I12" s="97" t="str">
        <f t="shared" si="4"/>
        <v>짐</v>
      </c>
      <c r="K12" s="108"/>
      <c r="L12" s="108">
        <v>1</v>
      </c>
      <c r="M12" s="108" t="str">
        <f>IFERROR(INDEX(ref_Unit_Balance!$I:$I,MATCH(K12,ref_Unit_Balance!B:B,0)),"0")</f>
        <v>0</v>
      </c>
      <c r="N12" s="108">
        <f>IFERROR(INDEX(ref_Unit_Balance!$R:$R,MATCH(K12,ref_Unit_Balance!B:B,0))*M12+(INDEX(ref_Unit_Balance!$AA:$AA,MATCH(K12,ref_Unit_Balance!B:B,0))*(L12-1)*M12),0)</f>
        <v>0</v>
      </c>
      <c r="O12" s="108">
        <f>IFERROR(INDEX(ref_Unit_Balance!$V:$V,MATCH(K12,ref_Unit_Balance!B:B,0))*M12+(INDEX(ref_Unit_Balance!$AB:$AB,MATCH(K12,ref_Unit_Balance!B:B,0))*(L12-1)*M12),0)</f>
        <v>0</v>
      </c>
      <c r="P12" s="108">
        <f>IFERROR(INDEX(ref_Unit_Balance!$G:$G,MATCH(K12,ref_Unit_Balance!B:B,0))*M12,0)</f>
        <v>0</v>
      </c>
    </row>
    <row r="13" spans="1:20" ht="13.5">
      <c r="A13" s="94">
        <v>1</v>
      </c>
      <c r="B13" s="97">
        <v>10</v>
      </c>
      <c r="C13" s="97">
        <f t="shared" si="0"/>
        <v>661</v>
      </c>
      <c r="D13" s="97">
        <f t="shared" si="5"/>
        <v>737</v>
      </c>
      <c r="E13" s="97">
        <v>2</v>
      </c>
      <c r="F13" s="97">
        <f t="shared" si="1"/>
        <v>37</v>
      </c>
      <c r="G13" s="97">
        <f t="shared" si="2"/>
        <v>30750</v>
      </c>
      <c r="H13" s="97">
        <f t="shared" si="3"/>
        <v>3550</v>
      </c>
      <c r="I13" s="97" t="str">
        <f t="shared" si="4"/>
        <v>짐</v>
      </c>
      <c r="K13" s="108"/>
      <c r="L13" s="108">
        <v>1</v>
      </c>
      <c r="M13" s="108" t="str">
        <f>IFERROR(INDEX(ref_Unit_Balance!$I:$I,MATCH(K13,ref_Unit_Balance!B:B,0)),"0")</f>
        <v>0</v>
      </c>
      <c r="N13" s="108">
        <f>IFERROR(INDEX(ref_Unit_Balance!$R:$R,MATCH(K13,ref_Unit_Balance!B:B,0))*M13+(INDEX(ref_Unit_Balance!$AA:$AA,MATCH(K13,ref_Unit_Balance!B:B,0))*(L13-1)*M13),0)</f>
        <v>0</v>
      </c>
      <c r="O13" s="108">
        <f>IFERROR(INDEX(ref_Unit_Balance!$V:$V,MATCH(K13,ref_Unit_Balance!B:B,0))*M13+(INDEX(ref_Unit_Balance!$AB:$AB,MATCH(K13,ref_Unit_Balance!B:B,0))*(L13-1)*M13),0)</f>
        <v>0</v>
      </c>
      <c r="P13" s="108">
        <f>IFERROR(INDEX(ref_Unit_Balance!$G:$G,MATCH(K13,ref_Unit_Balance!B:B,0))*M13,0)</f>
        <v>0</v>
      </c>
    </row>
    <row r="14" spans="1:20" ht="13.5">
      <c r="A14" s="94">
        <v>1</v>
      </c>
      <c r="B14" s="97">
        <v>11</v>
      </c>
      <c r="C14" s="97">
        <f t="shared" si="0"/>
        <v>967</v>
      </c>
      <c r="D14" s="97">
        <f t="shared" si="5"/>
        <v>921</v>
      </c>
      <c r="E14" s="97">
        <v>3</v>
      </c>
      <c r="F14" s="97">
        <f t="shared" si="1"/>
        <v>23</v>
      </c>
      <c r="G14" s="97">
        <f t="shared" si="2"/>
        <v>38400</v>
      </c>
      <c r="H14" s="97">
        <f t="shared" si="3"/>
        <v>3840</v>
      </c>
      <c r="I14" s="97" t="str">
        <f t="shared" si="4"/>
        <v>짐</v>
      </c>
      <c r="K14" s="107"/>
      <c r="L14" s="107"/>
      <c r="M14" s="107" t="s">
        <v>421</v>
      </c>
      <c r="N14" s="108">
        <f>SUM(N8:N13)</f>
        <v>860</v>
      </c>
      <c r="O14" s="108">
        <f t="shared" ref="O14:P14" si="6">SUM(O8:O13)</f>
        <v>6500</v>
      </c>
      <c r="P14" s="108">
        <f t="shared" si="6"/>
        <v>700</v>
      </c>
    </row>
    <row r="15" spans="1:20" ht="13.5">
      <c r="A15" s="94">
        <v>1</v>
      </c>
      <c r="B15" s="97">
        <v>12</v>
      </c>
      <c r="C15" s="97">
        <f t="shared" si="0"/>
        <v>1019</v>
      </c>
      <c r="D15" s="97">
        <f t="shared" si="5"/>
        <v>1151</v>
      </c>
      <c r="E15" s="97">
        <v>3</v>
      </c>
      <c r="F15" s="97">
        <f t="shared" si="1"/>
        <v>34</v>
      </c>
      <c r="G15" s="97">
        <f t="shared" si="2"/>
        <v>42125</v>
      </c>
      <c r="H15" s="97">
        <f t="shared" si="3"/>
        <v>6490</v>
      </c>
      <c r="I15" s="97" t="str">
        <f t="shared" si="4"/>
        <v>짐</v>
      </c>
    </row>
    <row r="16" spans="1:20" ht="13.5">
      <c r="A16" s="94">
        <v>1</v>
      </c>
      <c r="B16" s="97">
        <v>13</v>
      </c>
      <c r="C16" s="97">
        <f t="shared" si="0"/>
        <v>1314</v>
      </c>
      <c r="D16" s="97">
        <f t="shared" si="5"/>
        <v>1438</v>
      </c>
      <c r="E16" s="97">
        <v>3</v>
      </c>
      <c r="F16" s="97">
        <f t="shared" si="1"/>
        <v>58</v>
      </c>
      <c r="G16" s="97">
        <f t="shared" si="2"/>
        <v>56550</v>
      </c>
      <c r="H16" s="97">
        <f t="shared" si="3"/>
        <v>6130</v>
      </c>
      <c r="I16" s="97" t="str">
        <f t="shared" si="4"/>
        <v>짐</v>
      </c>
    </row>
    <row r="17" spans="1:9" ht="13.5">
      <c r="A17" s="94">
        <v>1</v>
      </c>
      <c r="B17" s="97">
        <v>14</v>
      </c>
      <c r="C17" s="97">
        <f t="shared" si="0"/>
        <v>1939</v>
      </c>
      <c r="D17" s="97">
        <f t="shared" si="5"/>
        <v>1797</v>
      </c>
      <c r="E17" s="97">
        <v>3</v>
      </c>
      <c r="F17" s="97">
        <f t="shared" si="1"/>
        <v>60</v>
      </c>
      <c r="G17" s="97">
        <f t="shared" si="2"/>
        <v>80375</v>
      </c>
      <c r="H17" s="97">
        <f t="shared" si="3"/>
        <v>11360</v>
      </c>
      <c r="I17" s="97" t="str">
        <f t="shared" si="4"/>
        <v>짐</v>
      </c>
    </row>
    <row r="18" spans="1:9" ht="13.5">
      <c r="A18" s="94">
        <v>1</v>
      </c>
      <c r="B18" s="97">
        <v>15</v>
      </c>
      <c r="C18" s="97">
        <f t="shared" si="0"/>
        <v>2470</v>
      </c>
      <c r="D18" s="97">
        <f t="shared" si="5"/>
        <v>2246</v>
      </c>
      <c r="E18" s="97">
        <v>3</v>
      </c>
      <c r="F18" s="97">
        <f t="shared" si="1"/>
        <v>60</v>
      </c>
      <c r="G18" s="97">
        <f t="shared" si="2"/>
        <v>101750</v>
      </c>
      <c r="H18" s="97">
        <f t="shared" si="3"/>
        <v>10550</v>
      </c>
      <c r="I18" s="97" t="str">
        <f t="shared" si="4"/>
        <v>짐</v>
      </c>
    </row>
    <row r="19" spans="1:9" ht="13.5">
      <c r="A19" s="94">
        <v>1</v>
      </c>
      <c r="B19" s="97">
        <v>16</v>
      </c>
      <c r="C19" s="97">
        <f t="shared" si="0"/>
        <v>2650</v>
      </c>
      <c r="D19" s="97">
        <f t="shared" si="5"/>
        <v>2807</v>
      </c>
      <c r="E19" s="97">
        <v>3</v>
      </c>
      <c r="F19" s="97">
        <f t="shared" si="1"/>
        <v>50</v>
      </c>
      <c r="G19" s="97">
        <f t="shared" si="2"/>
        <v>127500</v>
      </c>
      <c r="H19" s="97">
        <f t="shared" si="3"/>
        <v>15000</v>
      </c>
      <c r="I19" s="97" t="str">
        <f t="shared" si="4"/>
        <v>짐</v>
      </c>
    </row>
    <row r="20" spans="1:9" ht="13.5">
      <c r="A20" s="94">
        <v>1</v>
      </c>
      <c r="B20" s="97">
        <v>17</v>
      </c>
      <c r="C20" s="97">
        <f t="shared" si="0"/>
        <v>2872</v>
      </c>
      <c r="D20" s="97">
        <f t="shared" si="5"/>
        <v>3508</v>
      </c>
      <c r="E20" s="97">
        <v>3</v>
      </c>
      <c r="F20" s="97">
        <f t="shared" si="1"/>
        <v>59</v>
      </c>
      <c r="G20" s="97">
        <f t="shared" si="2"/>
        <v>129825</v>
      </c>
      <c r="H20" s="97">
        <f t="shared" si="3"/>
        <v>15608</v>
      </c>
      <c r="I20" s="97" t="str">
        <f t="shared" si="4"/>
        <v>짐</v>
      </c>
    </row>
    <row r="21" spans="1:9" ht="13.5">
      <c r="A21" s="94">
        <v>1</v>
      </c>
      <c r="B21" s="97">
        <v>18</v>
      </c>
      <c r="C21" s="97">
        <f t="shared" si="0"/>
        <v>3868</v>
      </c>
      <c r="D21" s="97">
        <f t="shared" si="5"/>
        <v>4385</v>
      </c>
      <c r="E21" s="97">
        <v>3</v>
      </c>
      <c r="F21" s="97">
        <f t="shared" si="1"/>
        <v>77</v>
      </c>
      <c r="G21" s="97">
        <f t="shared" si="2"/>
        <v>173500</v>
      </c>
      <c r="H21" s="97">
        <f t="shared" si="3"/>
        <v>21085</v>
      </c>
      <c r="I21" s="97" t="str">
        <f t="shared" si="4"/>
        <v>짐</v>
      </c>
    </row>
    <row r="22" spans="1:9" ht="13.5">
      <c r="A22" s="94">
        <v>1</v>
      </c>
      <c r="B22" s="97">
        <v>19</v>
      </c>
      <c r="C22" s="97">
        <f t="shared" si="0"/>
        <v>4356</v>
      </c>
      <c r="D22" s="97">
        <f t="shared" si="5"/>
        <v>5481</v>
      </c>
      <c r="E22" s="97">
        <v>3</v>
      </c>
      <c r="F22" s="97">
        <f t="shared" si="1"/>
        <v>67</v>
      </c>
      <c r="G22" s="97">
        <f t="shared" si="2"/>
        <v>194375</v>
      </c>
      <c r="H22" s="97">
        <f t="shared" si="3"/>
        <v>19555</v>
      </c>
      <c r="I22" s="97" t="str">
        <f t="shared" si="4"/>
        <v>짐</v>
      </c>
    </row>
    <row r="23" spans="1:9" ht="13.5">
      <c r="A23" s="94">
        <v>1</v>
      </c>
      <c r="B23" s="97">
        <v>20</v>
      </c>
      <c r="C23" s="97">
        <f t="shared" si="0"/>
        <v>5524</v>
      </c>
      <c r="D23" s="97">
        <f t="shared" si="5"/>
        <v>6851</v>
      </c>
      <c r="E23" s="97">
        <v>4</v>
      </c>
      <c r="F23" s="97">
        <f t="shared" si="1"/>
        <v>104</v>
      </c>
      <c r="G23" s="97">
        <f t="shared" si="2"/>
        <v>255300</v>
      </c>
      <c r="H23" s="97">
        <f t="shared" si="3"/>
        <v>27318</v>
      </c>
      <c r="I23" s="97" t="str">
        <f t="shared" si="4"/>
        <v>짐</v>
      </c>
    </row>
    <row r="24" spans="1:9" ht="13.5">
      <c r="A24" s="94">
        <v>1</v>
      </c>
      <c r="F24" s="99"/>
    </row>
    <row r="25" spans="1:9" ht="13.5">
      <c r="A25" s="94">
        <v>1</v>
      </c>
      <c r="F25" s="99"/>
    </row>
    <row r="26" spans="1:9" ht="13.5">
      <c r="A26" s="94">
        <v>1</v>
      </c>
      <c r="F26" s="99"/>
    </row>
    <row r="27" spans="1:9" ht="13.5">
      <c r="A27" s="94">
        <v>1</v>
      </c>
      <c r="B27" s="96" t="s">
        <v>404</v>
      </c>
      <c r="C27" s="96" t="s">
        <v>374</v>
      </c>
      <c r="D27" s="96" t="s">
        <v>403</v>
      </c>
      <c r="E27" s="96" t="s">
        <v>402</v>
      </c>
      <c r="F27" s="96" t="s">
        <v>401</v>
      </c>
      <c r="G27" s="105" t="s">
        <v>416</v>
      </c>
      <c r="H27" s="106" t="s">
        <v>417</v>
      </c>
      <c r="I27" s="94"/>
    </row>
    <row r="28" spans="1:9" ht="13.5">
      <c r="A28" s="94">
        <v>1</v>
      </c>
      <c r="B28" s="97">
        <v>1</v>
      </c>
      <c r="C28" s="97">
        <f>INDEX(ref_Unit_Balance!$G:$G,MATCH(D28,ref_Unit_Balance!B:B,0))*E28</f>
        <v>39</v>
      </c>
      <c r="D28" s="97">
        <f t="array" ref="D28">INDEX(ref_Unit_Balance!$B:$B,MATCH(F28,ref_Unit_Balance!C:C,0))</f>
        <v>1004</v>
      </c>
      <c r="E28" s="97">
        <v>3</v>
      </c>
      <c r="F28" s="98" t="s">
        <v>150</v>
      </c>
      <c r="G28" s="97">
        <f>INDEX(ref_Unit_Balance!$V:$V,MATCH(D28,ref_Unit_Balance!B:B,0))*E28</f>
        <v>1875</v>
      </c>
      <c r="H28" s="97">
        <f>INDEX(ref_Unit_Balance!$R:$R,MATCH(D28,ref_Unit_Balance!B:B,0))*E28</f>
        <v>225</v>
      </c>
    </row>
    <row r="29" spans="1:9" ht="13.5">
      <c r="A29" s="94">
        <v>1</v>
      </c>
      <c r="B29" s="97">
        <v>1</v>
      </c>
      <c r="C29" s="97">
        <f>INDEX(ref_Unit_Balance!$G:$G,MATCH(D29,ref_Unit_Balance!B:B,0))*E29</f>
        <v>65</v>
      </c>
      <c r="D29" s="97">
        <f t="array" ref="D29">INDEX(ref_Unit_Balance!$B:$B,MATCH(F29,ref_Unit_Balance!C:C,0))</f>
        <v>1001</v>
      </c>
      <c r="E29" s="97">
        <v>5</v>
      </c>
      <c r="F29" s="98" t="s">
        <v>147</v>
      </c>
      <c r="G29" s="97">
        <f>INDEX(ref_Unit_Balance!$V:$V,MATCH(D29,ref_Unit_Balance!B:B,0))*E29</f>
        <v>2500</v>
      </c>
      <c r="H29" s="97">
        <f>INDEX(ref_Unit_Balance!$R:$R,MATCH(D29,ref_Unit_Balance!B:B,0))*E29</f>
        <v>250</v>
      </c>
    </row>
    <row r="30" spans="1:9" ht="13.5">
      <c r="A30" s="94">
        <v>1</v>
      </c>
      <c r="B30" s="97">
        <v>2</v>
      </c>
      <c r="C30" s="97">
        <f>INDEX(ref_Unit_Balance!$G:$G,MATCH(D30,ref_Unit_Balance!B:B,0))*E30</f>
        <v>39</v>
      </c>
      <c r="D30" s="97">
        <f t="array" ref="D30">IFERROR(INDEX(ref_Unit_Balance!$B:$B,MATCH(F30,ref_Unit_Balance!C:C,0)),0)</f>
        <v>1004</v>
      </c>
      <c r="E30" s="97">
        <v>3</v>
      </c>
      <c r="F30" s="98" t="s">
        <v>150</v>
      </c>
      <c r="G30" s="97">
        <f>INDEX(ref_Unit_Balance!$V:$V,MATCH(D30,ref_Unit_Balance!B:B,0))*E30</f>
        <v>1875</v>
      </c>
      <c r="H30" s="97">
        <f>INDEX(ref_Unit_Balance!$R:$R,MATCH(D30,ref_Unit_Balance!B:B,0))*E30</f>
        <v>225</v>
      </c>
    </row>
    <row r="31" spans="1:9" ht="13.5">
      <c r="A31" s="94">
        <v>1</v>
      </c>
      <c r="B31" s="97">
        <v>2</v>
      </c>
      <c r="C31" s="97">
        <f>INDEX(ref_Unit_Balance!$G:$G,MATCH(D31,ref_Unit_Balance!B:B,0))*E31</f>
        <v>52</v>
      </c>
      <c r="D31" s="97">
        <f t="array" ref="D31">IFERROR(INDEX(ref_Unit_Balance!$B:$B,MATCH(F31,ref_Unit_Balance!C:C,0)),0)</f>
        <v>1001</v>
      </c>
      <c r="E31" s="97">
        <v>4</v>
      </c>
      <c r="F31" s="98" t="s">
        <v>147</v>
      </c>
      <c r="G31" s="97">
        <f>INDEX(ref_Unit_Balance!$V:$V,MATCH(D31,ref_Unit_Balance!B:B,0))*E31</f>
        <v>2000</v>
      </c>
      <c r="H31" s="97">
        <f>INDEX(ref_Unit_Balance!$R:$R,MATCH(D31,ref_Unit_Balance!B:B,0))*E31</f>
        <v>200</v>
      </c>
    </row>
    <row r="32" spans="1:9" ht="13.5">
      <c r="A32" s="94">
        <v>1</v>
      </c>
      <c r="B32" s="97">
        <v>2</v>
      </c>
      <c r="C32" s="97">
        <f>INDEX(ref_Unit_Balance!$G:$G,MATCH(D32,ref_Unit_Balance!B:B,0))*E32</f>
        <v>26</v>
      </c>
      <c r="D32" s="97">
        <f t="array" ref="D32">IFERROR(INDEX(ref_Unit_Balance!$B:$B,MATCH(F32,ref_Unit_Balance!C:C,0)),0)</f>
        <v>1002</v>
      </c>
      <c r="E32" s="97">
        <v>2</v>
      </c>
      <c r="F32" s="98" t="s">
        <v>148</v>
      </c>
      <c r="G32" s="97">
        <f>INDEX(ref_Unit_Balance!$V:$V,MATCH(D32,ref_Unit_Balance!B:B,0))*E32</f>
        <v>1250</v>
      </c>
      <c r="H32" s="97">
        <f>INDEX(ref_Unit_Balance!$R:$R,MATCH(D32,ref_Unit_Balance!B:B,0))*E32</f>
        <v>150</v>
      </c>
    </row>
    <row r="33" spans="1:8" ht="13.5">
      <c r="A33" s="94">
        <v>1</v>
      </c>
      <c r="B33" s="97">
        <v>3</v>
      </c>
      <c r="C33" s="97">
        <f>INDEX(ref_Unit_Balance!$G:$G,MATCH(D33,ref_Unit_Balance!B:B,0))*E33</f>
        <v>39</v>
      </c>
      <c r="D33" s="97">
        <f t="array" ref="D33">IFERROR(INDEX(ref_Unit_Balance!$B:$B,MATCH(F33,ref_Unit_Balance!C:C,0)),0)</f>
        <v>1004</v>
      </c>
      <c r="E33" s="97">
        <v>3</v>
      </c>
      <c r="F33" s="98" t="s">
        <v>150</v>
      </c>
      <c r="G33" s="97">
        <f>INDEX(ref_Unit_Balance!$V:$V,MATCH(D33,ref_Unit_Balance!B:B,0))*E33</f>
        <v>1875</v>
      </c>
      <c r="H33" s="97">
        <f>INDEX(ref_Unit_Balance!$R:$R,MATCH(D33,ref_Unit_Balance!B:B,0))*E33</f>
        <v>225</v>
      </c>
    </row>
    <row r="34" spans="1:8" ht="13.5">
      <c r="A34" s="94">
        <v>1</v>
      </c>
      <c r="B34" s="97">
        <v>3</v>
      </c>
      <c r="C34" s="97">
        <f>INDEX(ref_Unit_Balance!$G:$G,MATCH(D34,ref_Unit_Balance!B:B,0))*E34</f>
        <v>26</v>
      </c>
      <c r="D34" s="97">
        <f t="array" ref="D34">IFERROR(INDEX(ref_Unit_Balance!$B:$B,MATCH(F34,ref_Unit_Balance!C:C,0)),0)</f>
        <v>1003</v>
      </c>
      <c r="E34" s="97">
        <v>2</v>
      </c>
      <c r="F34" s="98" t="s">
        <v>149</v>
      </c>
      <c r="G34" s="97">
        <f>INDEX(ref_Unit_Balance!$V:$V,MATCH(D34,ref_Unit_Balance!B:B,0))*E34</f>
        <v>1250</v>
      </c>
      <c r="H34" s="97">
        <f>INDEX(ref_Unit_Balance!$R:$R,MATCH(D34,ref_Unit_Balance!B:B,0))*E34</f>
        <v>150</v>
      </c>
    </row>
    <row r="35" spans="1:8" ht="13.5">
      <c r="A35" s="94">
        <v>1</v>
      </c>
      <c r="B35" s="97">
        <v>3</v>
      </c>
      <c r="C35" s="97">
        <f>INDEX(ref_Unit_Balance!$G:$G,MATCH(D35,ref_Unit_Balance!B:B,0))*E35</f>
        <v>39</v>
      </c>
      <c r="D35" s="97">
        <f t="array" ref="D35">IFERROR(INDEX(ref_Unit_Balance!$B:$B,MATCH(F35,ref_Unit_Balance!C:C,0)),0)</f>
        <v>1002</v>
      </c>
      <c r="E35" s="97">
        <v>3</v>
      </c>
      <c r="F35" s="98" t="s">
        <v>148</v>
      </c>
      <c r="G35" s="97">
        <f>INDEX(ref_Unit_Balance!$V:$V,MATCH(D35,ref_Unit_Balance!B:B,0))*E35</f>
        <v>1875</v>
      </c>
      <c r="H35" s="97">
        <f>INDEX(ref_Unit_Balance!$R:$R,MATCH(D35,ref_Unit_Balance!B:B,0))*E35</f>
        <v>225</v>
      </c>
    </row>
    <row r="36" spans="1:8" ht="13.5">
      <c r="A36" s="94">
        <v>1</v>
      </c>
      <c r="B36" s="97">
        <v>3</v>
      </c>
      <c r="C36" s="97">
        <f>INDEX(ref_Unit_Balance!$G:$G,MATCH(D36,ref_Unit_Balance!B:B,0))*E36</f>
        <v>52</v>
      </c>
      <c r="D36" s="97">
        <f t="array" ref="D36">IFERROR(INDEX(ref_Unit_Balance!$B:$B,MATCH(F36,ref_Unit_Balance!C:C,0)),0)</f>
        <v>1001</v>
      </c>
      <c r="E36" s="97">
        <v>4</v>
      </c>
      <c r="F36" s="98" t="s">
        <v>147</v>
      </c>
      <c r="G36" s="97">
        <f>INDEX(ref_Unit_Balance!$V:$V,MATCH(D36,ref_Unit_Balance!B:B,0))*E36</f>
        <v>2000</v>
      </c>
      <c r="H36" s="97">
        <f>INDEX(ref_Unit_Balance!$R:$R,MATCH(D36,ref_Unit_Balance!B:B,0))*E36</f>
        <v>200</v>
      </c>
    </row>
    <row r="37" spans="1:8" ht="13.5">
      <c r="A37" s="94">
        <v>1</v>
      </c>
      <c r="B37" s="97">
        <v>4</v>
      </c>
      <c r="C37" s="97">
        <f>INDEX(ref_Unit_Balance!$G:$G,MATCH(D37,ref_Unit_Balance!B:B,0))*E37</f>
        <v>130</v>
      </c>
      <c r="D37" s="97">
        <f t="array" ref="D37">IFERROR(INDEX(ref_Unit_Balance!$B:$B,MATCH(F37,ref_Unit_Balance!C:C,0)),0)</f>
        <v>1001</v>
      </c>
      <c r="E37" s="97">
        <v>10</v>
      </c>
      <c r="F37" s="98" t="s">
        <v>147</v>
      </c>
      <c r="G37" s="97">
        <f>INDEX(ref_Unit_Balance!$V:$V,MATCH(D37,ref_Unit_Balance!B:B,0))*E37</f>
        <v>5000</v>
      </c>
      <c r="H37" s="97">
        <f>INDEX(ref_Unit_Balance!$R:$R,MATCH(D37,ref_Unit_Balance!B:B,0))*E37</f>
        <v>500</v>
      </c>
    </row>
    <row r="38" spans="1:8" ht="13.5">
      <c r="A38" s="94">
        <v>1</v>
      </c>
      <c r="B38" s="97">
        <v>4</v>
      </c>
      <c r="C38" s="97">
        <f>INDEX(ref_Unit_Balance!$G:$G,MATCH(D38,ref_Unit_Balance!B:B,0))*E38</f>
        <v>65</v>
      </c>
      <c r="D38" s="97">
        <f t="array" ref="D38">IFERROR(INDEX(ref_Unit_Balance!$B:$B,MATCH(F38,ref_Unit_Balance!C:C,0)),0)</f>
        <v>1002</v>
      </c>
      <c r="E38" s="97">
        <v>5</v>
      </c>
      <c r="F38" s="98" t="s">
        <v>148</v>
      </c>
      <c r="G38" s="97">
        <f>INDEX(ref_Unit_Balance!$V:$V,MATCH(D38,ref_Unit_Balance!B:B,0))*E38</f>
        <v>3125</v>
      </c>
      <c r="H38" s="97">
        <f>INDEX(ref_Unit_Balance!$R:$R,MATCH(D38,ref_Unit_Balance!B:B,0))*E38</f>
        <v>375</v>
      </c>
    </row>
    <row r="39" spans="1:8" ht="13.5">
      <c r="A39" s="94">
        <v>1</v>
      </c>
      <c r="B39" s="97">
        <v>5</v>
      </c>
      <c r="C39" s="97">
        <f>INDEX(ref_Unit_Balance!$G:$G,MATCH(D39,ref_Unit_Balance!B:B,0))*E39</f>
        <v>456</v>
      </c>
      <c r="D39" s="97">
        <f t="array" ref="D39">IFERROR(INDEX(ref_Unit_Balance!$B:$B,MATCH(F39,ref_Unit_Balance!C:C,0)),0)</f>
        <v>1005</v>
      </c>
      <c r="E39" s="97">
        <v>12</v>
      </c>
      <c r="F39" s="98" t="s">
        <v>151</v>
      </c>
      <c r="G39" s="97">
        <f>INDEX(ref_Unit_Balance!$V:$V,MATCH(D39,ref_Unit_Balance!B:B,0))*E39</f>
        <v>22500</v>
      </c>
      <c r="H39" s="97">
        <f>INDEX(ref_Unit_Balance!$R:$R,MATCH(D39,ref_Unit_Balance!B:B,0))*E39</f>
        <v>2700</v>
      </c>
    </row>
    <row r="40" spans="1:8" ht="13.5">
      <c r="A40" s="94">
        <v>1</v>
      </c>
      <c r="B40" s="97">
        <v>6</v>
      </c>
      <c r="C40" s="97">
        <f>INDEX(ref_Unit_Balance!$G:$G,MATCH(D40,ref_Unit_Balance!B:B,0))*E40</f>
        <v>38</v>
      </c>
      <c r="D40" s="97">
        <f>IFERROR(INDEX(ref_Unit_Balance!$B:$B,MATCH(F40,ref_Unit_Balance!C:C,0)),0)</f>
        <v>1008</v>
      </c>
      <c r="E40" s="97">
        <v>1</v>
      </c>
      <c r="F40" s="98" t="s">
        <v>154</v>
      </c>
      <c r="G40" s="97">
        <f>INDEX(ref_Unit_Balance!$V:$V,MATCH(D40,ref_Unit_Balance!B:B,0))*E40</f>
        <v>1125</v>
      </c>
      <c r="H40" s="97">
        <f>INDEX(ref_Unit_Balance!$R:$R,MATCH(D40,ref_Unit_Balance!B:B,0))*E40</f>
        <v>270</v>
      </c>
    </row>
    <row r="41" spans="1:8" ht="13.5">
      <c r="A41" s="94">
        <v>1</v>
      </c>
      <c r="B41" s="97">
        <v>6</v>
      </c>
      <c r="C41" s="97">
        <f>INDEX(ref_Unit_Balance!$G:$G,MATCH(D41,ref_Unit_Balance!B:B,0))*E41</f>
        <v>65</v>
      </c>
      <c r="D41" s="97">
        <f>IFERROR(INDEX(ref_Unit_Balance!$B:$B,MATCH(F41,ref_Unit_Balance!C:C,0)),0)</f>
        <v>1004</v>
      </c>
      <c r="E41" s="97">
        <v>5</v>
      </c>
      <c r="F41" s="98" t="s">
        <v>150</v>
      </c>
      <c r="G41" s="97">
        <f>INDEX(ref_Unit_Balance!$V:$V,MATCH(D41,ref_Unit_Balance!B:B,0))*E41</f>
        <v>3125</v>
      </c>
      <c r="H41" s="97">
        <f>INDEX(ref_Unit_Balance!$R:$R,MATCH(D41,ref_Unit_Balance!B:B,0))*E41</f>
        <v>375</v>
      </c>
    </row>
    <row r="42" spans="1:8" ht="13.5">
      <c r="A42" s="94">
        <v>1</v>
      </c>
      <c r="B42" s="97">
        <v>6</v>
      </c>
      <c r="C42" s="97">
        <f>INDEX(ref_Unit_Balance!$G:$G,MATCH(D42,ref_Unit_Balance!B:B,0))*E42</f>
        <v>39</v>
      </c>
      <c r="D42" s="97">
        <f>IFERROR(INDEX(ref_Unit_Balance!$B:$B,MATCH(F42,ref_Unit_Balance!C:C,0)),0)</f>
        <v>1002</v>
      </c>
      <c r="E42" s="97">
        <v>3</v>
      </c>
      <c r="F42" s="98" t="s">
        <v>148</v>
      </c>
      <c r="G42" s="97">
        <f>INDEX(ref_Unit_Balance!$V:$V,MATCH(D42,ref_Unit_Balance!B:B,0))*E42</f>
        <v>1875</v>
      </c>
      <c r="H42" s="97">
        <f>INDEX(ref_Unit_Balance!$R:$R,MATCH(D42,ref_Unit_Balance!B:B,0))*E42</f>
        <v>225</v>
      </c>
    </row>
    <row r="43" spans="1:8" ht="13.5">
      <c r="A43" s="94">
        <v>1</v>
      </c>
      <c r="B43" s="97">
        <v>6</v>
      </c>
      <c r="C43" s="97">
        <f>INDEX(ref_Unit_Balance!$G:$G,MATCH(D43,ref_Unit_Balance!B:B,0))*E43</f>
        <v>39</v>
      </c>
      <c r="D43" s="97">
        <f>IFERROR(INDEX(ref_Unit_Balance!$B:$B,MATCH(F43,ref_Unit_Balance!C:C,0)),0)</f>
        <v>1003</v>
      </c>
      <c r="E43" s="97">
        <v>3</v>
      </c>
      <c r="F43" s="98" t="s">
        <v>149</v>
      </c>
      <c r="G43" s="97">
        <f>INDEX(ref_Unit_Balance!$V:$V,MATCH(D43,ref_Unit_Balance!B:B,0))*E43</f>
        <v>1875</v>
      </c>
      <c r="H43" s="97">
        <f>INDEX(ref_Unit_Balance!$R:$R,MATCH(D43,ref_Unit_Balance!B:B,0))*E43</f>
        <v>225</v>
      </c>
    </row>
    <row r="44" spans="1:8" ht="13.5">
      <c r="A44" s="94">
        <v>1</v>
      </c>
      <c r="B44" s="97">
        <v>6</v>
      </c>
      <c r="C44" s="97">
        <f>INDEX(ref_Unit_Balance!$G:$G,MATCH(D44,ref_Unit_Balance!B:B,0))*E44</f>
        <v>65</v>
      </c>
      <c r="D44" s="97">
        <f>IFERROR(INDEX(ref_Unit_Balance!$B:$B,MATCH(F44,ref_Unit_Balance!C:C,0)),0)</f>
        <v>1001</v>
      </c>
      <c r="E44" s="97">
        <v>5</v>
      </c>
      <c r="F44" s="98" t="s">
        <v>147</v>
      </c>
      <c r="G44" s="97">
        <f>INDEX(ref_Unit_Balance!$V:$V,MATCH(D44,ref_Unit_Balance!B:B,0))*E44</f>
        <v>2500</v>
      </c>
      <c r="H44" s="97">
        <f>INDEX(ref_Unit_Balance!$R:$R,MATCH(D44,ref_Unit_Balance!B:B,0))*E44</f>
        <v>250</v>
      </c>
    </row>
    <row r="45" spans="1:8" ht="13.5">
      <c r="A45" s="94">
        <v>1</v>
      </c>
      <c r="B45" s="97">
        <v>6</v>
      </c>
      <c r="C45" s="97">
        <f>INDEX(ref_Unit_Balance!$G:$G,MATCH(D45,ref_Unit_Balance!B:B,0))*E45</f>
        <v>76</v>
      </c>
      <c r="D45" s="97">
        <f>IFERROR(INDEX(ref_Unit_Balance!$B:$B,MATCH(F45,ref_Unit_Balance!C:C,0)),0)</f>
        <v>1006</v>
      </c>
      <c r="E45" s="97">
        <v>2</v>
      </c>
      <c r="F45" s="98" t="s">
        <v>152</v>
      </c>
      <c r="G45" s="97">
        <f>INDEX(ref_Unit_Balance!$V:$V,MATCH(D45,ref_Unit_Balance!B:B,0))*E45</f>
        <v>2250</v>
      </c>
      <c r="H45" s="97">
        <f>INDEX(ref_Unit_Balance!$R:$R,MATCH(D45,ref_Unit_Balance!B:B,0))*E45</f>
        <v>630</v>
      </c>
    </row>
    <row r="46" spans="1:8" ht="13.5">
      <c r="A46" s="94">
        <v>1</v>
      </c>
      <c r="B46" s="97">
        <v>7</v>
      </c>
      <c r="C46" s="97">
        <f>INDEX(ref_Unit_Balance!$G:$G,MATCH(D46,ref_Unit_Balance!B:B,0))*E46</f>
        <v>152</v>
      </c>
      <c r="D46" s="97">
        <f>IFERROR(INDEX(ref_Unit_Balance!$B:$B,MATCH(F46,ref_Unit_Balance!C:C,0)),0)</f>
        <v>1005</v>
      </c>
      <c r="E46" s="97">
        <v>4</v>
      </c>
      <c r="F46" s="98" t="s">
        <v>151</v>
      </c>
      <c r="G46" s="97">
        <f>INDEX(ref_Unit_Balance!$V:$V,MATCH(D46,ref_Unit_Balance!B:B,0))*E46</f>
        <v>7500</v>
      </c>
      <c r="H46" s="97">
        <f>INDEX(ref_Unit_Balance!$R:$R,MATCH(D46,ref_Unit_Balance!B:B,0))*E46</f>
        <v>900</v>
      </c>
    </row>
    <row r="47" spans="1:8" ht="13.5">
      <c r="A47" s="94">
        <v>1</v>
      </c>
      <c r="B47" s="97">
        <v>7</v>
      </c>
      <c r="C47" s="97">
        <f>INDEX(ref_Unit_Balance!$G:$G,MATCH(D47,ref_Unit_Balance!B:B,0))*E47</f>
        <v>38</v>
      </c>
      <c r="D47" s="97">
        <f>IFERROR(INDEX(ref_Unit_Balance!$B:$B,MATCH(F47,ref_Unit_Balance!C:C,0)),0)</f>
        <v>1008</v>
      </c>
      <c r="E47" s="97">
        <v>1</v>
      </c>
      <c r="F47" s="98" t="s">
        <v>154</v>
      </c>
      <c r="G47" s="97">
        <f>INDEX(ref_Unit_Balance!$V:$V,MATCH(D47,ref_Unit_Balance!B:B,0))*E47</f>
        <v>1125</v>
      </c>
      <c r="H47" s="97">
        <f>INDEX(ref_Unit_Balance!$R:$R,MATCH(D47,ref_Unit_Balance!B:B,0))*E47</f>
        <v>270</v>
      </c>
    </row>
    <row r="48" spans="1:8" ht="13.5">
      <c r="A48" s="94">
        <v>1</v>
      </c>
      <c r="B48" s="97">
        <v>7</v>
      </c>
      <c r="C48" s="97">
        <f>INDEX(ref_Unit_Balance!$G:$G,MATCH(D48,ref_Unit_Balance!B:B,0))*E48</f>
        <v>65</v>
      </c>
      <c r="D48" s="97">
        <f>IFERROR(INDEX(ref_Unit_Balance!$B:$B,MATCH(F48,ref_Unit_Balance!C:C,0)),0)</f>
        <v>1004</v>
      </c>
      <c r="E48" s="97">
        <v>5</v>
      </c>
      <c r="F48" s="98" t="s">
        <v>150</v>
      </c>
      <c r="G48" s="97">
        <f>INDEX(ref_Unit_Balance!$V:$V,MATCH(D48,ref_Unit_Balance!B:B,0))*E48</f>
        <v>3125</v>
      </c>
      <c r="H48" s="97">
        <f>INDEX(ref_Unit_Balance!$R:$R,MATCH(D48,ref_Unit_Balance!B:B,0))*E48</f>
        <v>375</v>
      </c>
    </row>
    <row r="49" spans="1:8" ht="13.5">
      <c r="A49" s="94">
        <v>1</v>
      </c>
      <c r="B49" s="97">
        <v>7</v>
      </c>
      <c r="C49" s="97">
        <f>INDEX(ref_Unit_Balance!$G:$G,MATCH(D49,ref_Unit_Balance!B:B,0))*E49</f>
        <v>39</v>
      </c>
      <c r="D49" s="97">
        <f>IFERROR(INDEX(ref_Unit_Balance!$B:$B,MATCH(F49,ref_Unit_Balance!C:C,0)),0)</f>
        <v>1002</v>
      </c>
      <c r="E49" s="97">
        <v>3</v>
      </c>
      <c r="F49" s="98" t="s">
        <v>148</v>
      </c>
      <c r="G49" s="97">
        <f>INDEX(ref_Unit_Balance!$V:$V,MATCH(D49,ref_Unit_Balance!B:B,0))*E49</f>
        <v>1875</v>
      </c>
      <c r="H49" s="97">
        <f>INDEX(ref_Unit_Balance!$R:$R,MATCH(D49,ref_Unit_Balance!B:B,0))*E49</f>
        <v>225</v>
      </c>
    </row>
    <row r="50" spans="1:8" ht="13.5">
      <c r="A50" s="94">
        <v>1</v>
      </c>
      <c r="B50" s="97">
        <v>7</v>
      </c>
      <c r="C50" s="97">
        <f>INDEX(ref_Unit_Balance!$G:$G,MATCH(D50,ref_Unit_Balance!B:B,0))*E50</f>
        <v>52</v>
      </c>
      <c r="D50" s="97">
        <f>IFERROR(INDEX(ref_Unit_Balance!$B:$B,MATCH(F50,ref_Unit_Balance!C:C,0)),0)</f>
        <v>1003</v>
      </c>
      <c r="E50" s="97">
        <v>4</v>
      </c>
      <c r="F50" s="98" t="s">
        <v>149</v>
      </c>
      <c r="G50" s="97">
        <f>INDEX(ref_Unit_Balance!$V:$V,MATCH(D50,ref_Unit_Balance!B:B,0))*E50</f>
        <v>2500</v>
      </c>
      <c r="H50" s="97">
        <f>INDEX(ref_Unit_Balance!$R:$R,MATCH(D50,ref_Unit_Balance!B:B,0))*E50</f>
        <v>300</v>
      </c>
    </row>
    <row r="51" spans="1:8" ht="13.5">
      <c r="A51" s="94">
        <v>1</v>
      </c>
      <c r="B51" s="97">
        <v>7</v>
      </c>
      <c r="C51" s="97">
        <f>INDEX(ref_Unit_Balance!$G:$G,MATCH(D51,ref_Unit_Balance!B:B,0))*E51</f>
        <v>78</v>
      </c>
      <c r="D51" s="97">
        <f>IFERROR(INDEX(ref_Unit_Balance!$B:$B,MATCH(F51,ref_Unit_Balance!C:C,0)),0)</f>
        <v>1001</v>
      </c>
      <c r="E51" s="97">
        <v>6</v>
      </c>
      <c r="F51" s="98" t="s">
        <v>147</v>
      </c>
      <c r="G51" s="97">
        <f>INDEX(ref_Unit_Balance!$V:$V,MATCH(D51,ref_Unit_Balance!B:B,0))*E51</f>
        <v>3000</v>
      </c>
      <c r="H51" s="97">
        <f>INDEX(ref_Unit_Balance!$R:$R,MATCH(D51,ref_Unit_Balance!B:B,0))*E51</f>
        <v>300</v>
      </c>
    </row>
    <row r="52" spans="1:8" ht="13.5">
      <c r="A52" s="94">
        <v>1</v>
      </c>
      <c r="B52" s="97">
        <v>7</v>
      </c>
      <c r="C52" s="97">
        <f>INDEX(ref_Unit_Balance!$G:$G,MATCH(D52,ref_Unit_Balance!B:B,0))*E52</f>
        <v>38</v>
      </c>
      <c r="D52" s="97">
        <f>IFERROR(INDEX(ref_Unit_Balance!$B:$B,MATCH(F52,ref_Unit_Balance!C:C,0)),0)</f>
        <v>1006</v>
      </c>
      <c r="E52" s="97">
        <v>1</v>
      </c>
      <c r="F52" s="98" t="s">
        <v>152</v>
      </c>
      <c r="G52" s="97">
        <f>INDEX(ref_Unit_Balance!$V:$V,MATCH(D52,ref_Unit_Balance!B:B,0))*E52</f>
        <v>1125</v>
      </c>
      <c r="H52" s="97">
        <f>INDEX(ref_Unit_Balance!$R:$R,MATCH(D52,ref_Unit_Balance!B:B,0))*E52</f>
        <v>315</v>
      </c>
    </row>
    <row r="53" spans="1:8" ht="13.5">
      <c r="A53" s="94">
        <v>1</v>
      </c>
      <c r="B53" s="97">
        <v>8</v>
      </c>
      <c r="C53" s="97">
        <f>INDEX(ref_Unit_Balance!$G:$G,MATCH(D53,ref_Unit_Balance!B:B,0))*E53</f>
        <v>190</v>
      </c>
      <c r="D53" s="97">
        <f>IFERROR(INDEX(ref_Unit_Balance!$B:$B,MATCH(F53,ref_Unit_Balance!C:C,0)),0)</f>
        <v>1007</v>
      </c>
      <c r="E53" s="97">
        <v>5</v>
      </c>
      <c r="F53" s="98" t="s">
        <v>153</v>
      </c>
      <c r="G53" s="97">
        <f>INDEX(ref_Unit_Balance!$V:$V,MATCH(D53,ref_Unit_Balance!B:B,0))*E53</f>
        <v>5625</v>
      </c>
      <c r="H53" s="97">
        <f>INDEX(ref_Unit_Balance!$R:$R,MATCH(D53,ref_Unit_Balance!B:B,0))*E53</f>
        <v>1575</v>
      </c>
    </row>
    <row r="54" spans="1:8" ht="13.5">
      <c r="A54" s="94">
        <v>1</v>
      </c>
      <c r="B54" s="97">
        <v>8</v>
      </c>
      <c r="C54" s="97">
        <f>INDEX(ref_Unit_Balance!$G:$G,MATCH(D54,ref_Unit_Balance!B:B,0))*E54</f>
        <v>380</v>
      </c>
      <c r="D54" s="97">
        <f>IFERROR(INDEX(ref_Unit_Balance!$B:$B,MATCH(F54,ref_Unit_Balance!C:C,0)),0)</f>
        <v>1006</v>
      </c>
      <c r="E54" s="97">
        <v>10</v>
      </c>
      <c r="F54" s="98" t="s">
        <v>152</v>
      </c>
      <c r="G54" s="97">
        <f>INDEX(ref_Unit_Balance!$V:$V,MATCH(D54,ref_Unit_Balance!B:B,0))*E54</f>
        <v>11250</v>
      </c>
      <c r="H54" s="97">
        <f>INDEX(ref_Unit_Balance!$R:$R,MATCH(D54,ref_Unit_Balance!B:B,0))*E54</f>
        <v>3150</v>
      </c>
    </row>
    <row r="55" spans="1:8" ht="13.5">
      <c r="A55" s="94">
        <v>1</v>
      </c>
      <c r="B55" s="97">
        <v>8</v>
      </c>
      <c r="C55" s="97">
        <f>INDEX(ref_Unit_Balance!$G:$G,MATCH(D55,ref_Unit_Balance!B:B,0))*E55</f>
        <v>190</v>
      </c>
      <c r="D55" s="97">
        <f>IFERROR(INDEX(ref_Unit_Balance!$B:$B,MATCH(F55,ref_Unit_Balance!C:C,0)),0)</f>
        <v>1005</v>
      </c>
      <c r="E55" s="97">
        <v>5</v>
      </c>
      <c r="F55" s="98" t="s">
        <v>151</v>
      </c>
      <c r="G55" s="97">
        <f>INDEX(ref_Unit_Balance!$V:$V,MATCH(D55,ref_Unit_Balance!B:B,0))*E55</f>
        <v>9375</v>
      </c>
      <c r="H55" s="97">
        <f>INDEX(ref_Unit_Balance!$R:$R,MATCH(D55,ref_Unit_Balance!B:B,0))*E55</f>
        <v>1125</v>
      </c>
    </row>
    <row r="56" spans="1:8" ht="13.5">
      <c r="A56" s="94">
        <v>1</v>
      </c>
      <c r="B56" s="97">
        <v>8</v>
      </c>
      <c r="C56" s="97">
        <f>INDEX(ref_Unit_Balance!$G:$G,MATCH(D56,ref_Unit_Balance!B:B,0))*E56</f>
        <v>65</v>
      </c>
      <c r="D56" s="97">
        <f>IFERROR(INDEX(ref_Unit_Balance!$B:$B,MATCH(F56,ref_Unit_Balance!C:C,0)),0)</f>
        <v>1004</v>
      </c>
      <c r="E56" s="97">
        <v>5</v>
      </c>
      <c r="F56" s="98" t="s">
        <v>150</v>
      </c>
      <c r="G56" s="97">
        <f>INDEX(ref_Unit_Balance!$V:$V,MATCH(D56,ref_Unit_Balance!B:B,0))*E56</f>
        <v>3125</v>
      </c>
      <c r="H56" s="97">
        <f>INDEX(ref_Unit_Balance!$R:$R,MATCH(D56,ref_Unit_Balance!B:B,0))*E56</f>
        <v>375</v>
      </c>
    </row>
    <row r="57" spans="1:8" ht="13.5">
      <c r="A57" s="94">
        <v>1</v>
      </c>
      <c r="B57" s="97">
        <v>9</v>
      </c>
      <c r="C57" s="97">
        <f>INDEX(ref_Unit_Balance!$G:$G,MATCH(D57,ref_Unit_Balance!B:B,0))*E57</f>
        <v>912</v>
      </c>
      <c r="D57" s="97">
        <f>IFERROR(INDEX(ref_Unit_Balance!$B:$B,MATCH(F57,ref_Unit_Balance!C:C,0)),0)</f>
        <v>1009</v>
      </c>
      <c r="E57" s="97">
        <v>24</v>
      </c>
      <c r="F57" s="98" t="s">
        <v>155</v>
      </c>
      <c r="G57" s="97">
        <f>INDEX(ref_Unit_Balance!$V:$V,MATCH(D57,ref_Unit_Balance!B:B,0))*E57</f>
        <v>45000</v>
      </c>
      <c r="H57" s="97">
        <f>INDEX(ref_Unit_Balance!$R:$R,MATCH(D57,ref_Unit_Balance!B:B,0))*E57</f>
        <v>5400</v>
      </c>
    </row>
    <row r="58" spans="1:8" ht="13.5">
      <c r="A58" s="94">
        <v>1</v>
      </c>
      <c r="B58" s="97">
        <v>10</v>
      </c>
      <c r="C58" s="97">
        <f>INDEX(ref_Unit_Balance!$G:$G,MATCH(D58,ref_Unit_Balance!B:B,0))*E58</f>
        <v>375</v>
      </c>
      <c r="D58" s="97">
        <f>IFERROR(INDEX(ref_Unit_Balance!$B:$B,MATCH(F58,ref_Unit_Balance!C:C,0)),0)</f>
        <v>1010</v>
      </c>
      <c r="E58" s="97">
        <v>15</v>
      </c>
      <c r="F58" s="98" t="s">
        <v>196</v>
      </c>
      <c r="G58" s="97">
        <f>INDEX(ref_Unit_Balance!$V:$V,MATCH(D58,ref_Unit_Balance!B:B,0))*E58</f>
        <v>18750</v>
      </c>
      <c r="H58" s="97">
        <f>INDEX(ref_Unit_Balance!$R:$R,MATCH(D58,ref_Unit_Balance!B:B,0))*E58</f>
        <v>2250</v>
      </c>
    </row>
    <row r="59" spans="1:8" ht="13.5">
      <c r="A59" s="94">
        <v>1</v>
      </c>
      <c r="B59" s="97">
        <v>10</v>
      </c>
      <c r="C59" s="97">
        <f>INDEX(ref_Unit_Balance!$G:$G,MATCH(D59,ref_Unit_Balance!B:B,0))*E59</f>
        <v>104</v>
      </c>
      <c r="D59" s="97">
        <f>IFERROR(INDEX(ref_Unit_Balance!$B:$B,MATCH(F59,ref_Unit_Balance!C:C,0)),0)</f>
        <v>1004</v>
      </c>
      <c r="E59" s="97">
        <v>8</v>
      </c>
      <c r="F59" s="98" t="s">
        <v>150</v>
      </c>
      <c r="G59" s="97">
        <f>INDEX(ref_Unit_Balance!$V:$V,MATCH(D59,ref_Unit_Balance!B:B,0))*E59</f>
        <v>5000</v>
      </c>
      <c r="H59" s="97">
        <f>INDEX(ref_Unit_Balance!$R:$R,MATCH(D59,ref_Unit_Balance!B:B,0))*E59</f>
        <v>600</v>
      </c>
    </row>
    <row r="60" spans="1:8" ht="13.5">
      <c r="A60" s="94">
        <v>1</v>
      </c>
      <c r="B60" s="97">
        <v>10</v>
      </c>
      <c r="C60" s="97">
        <f>INDEX(ref_Unit_Balance!$G:$G,MATCH(D60,ref_Unit_Balance!B:B,0))*E60</f>
        <v>182</v>
      </c>
      <c r="D60" s="97">
        <f>IFERROR(INDEX(ref_Unit_Balance!$B:$B,MATCH(F60,ref_Unit_Balance!C:C,0)),0)</f>
        <v>1001</v>
      </c>
      <c r="E60" s="97">
        <v>14</v>
      </c>
      <c r="F60" s="98" t="s">
        <v>147</v>
      </c>
      <c r="G60" s="97">
        <f>INDEX(ref_Unit_Balance!$V:$V,MATCH(D60,ref_Unit_Balance!B:B,0))*E60</f>
        <v>7000</v>
      </c>
      <c r="H60" s="97">
        <f>INDEX(ref_Unit_Balance!$R:$R,MATCH(D60,ref_Unit_Balance!B:B,0))*E60</f>
        <v>700</v>
      </c>
    </row>
    <row r="61" spans="1:8" ht="13.5">
      <c r="A61" s="94">
        <v>1</v>
      </c>
      <c r="B61" s="97">
        <v>11</v>
      </c>
      <c r="C61" s="97">
        <f>INDEX(ref_Unit_Balance!$G:$G,MATCH(D61,ref_Unit_Balance!B:B,0))*E61</f>
        <v>225</v>
      </c>
      <c r="D61" s="97">
        <f>IFERROR(INDEX(ref_Unit_Balance!$B:$B,MATCH(F61,ref_Unit_Balance!C:C,0)),0)</f>
        <v>1013</v>
      </c>
      <c r="E61" s="97">
        <v>9</v>
      </c>
      <c r="F61" s="98" t="s">
        <v>199</v>
      </c>
      <c r="G61" s="97">
        <f>INDEX(ref_Unit_Balance!$V:$V,MATCH(D61,ref_Unit_Balance!B:B,0))*E61</f>
        <v>9000</v>
      </c>
      <c r="H61" s="97">
        <f>INDEX(ref_Unit_Balance!$R:$R,MATCH(D61,ref_Unit_Balance!B:B,0))*E61</f>
        <v>900</v>
      </c>
    </row>
    <row r="62" spans="1:8" ht="13.5">
      <c r="A62" s="94">
        <v>1</v>
      </c>
      <c r="B62" s="97">
        <v>11</v>
      </c>
      <c r="C62" s="97">
        <f>INDEX(ref_Unit_Balance!$G:$G,MATCH(D62,ref_Unit_Balance!B:B,0))*E62</f>
        <v>477</v>
      </c>
      <c r="D62" s="97">
        <f>IFERROR(INDEX(ref_Unit_Balance!$B:$B,MATCH(F62,ref_Unit_Balance!C:C,0)),0)</f>
        <v>1014</v>
      </c>
      <c r="E62" s="97">
        <v>9</v>
      </c>
      <c r="F62" s="98" t="s">
        <v>200</v>
      </c>
      <c r="G62" s="97">
        <f>INDEX(ref_Unit_Balance!$V:$V,MATCH(D62,ref_Unit_Balance!B:B,0))*E62</f>
        <v>18900</v>
      </c>
      <c r="H62" s="97">
        <f>INDEX(ref_Unit_Balance!$R:$R,MATCH(D62,ref_Unit_Balance!B:B,0))*E62</f>
        <v>1890</v>
      </c>
    </row>
    <row r="63" spans="1:8" ht="13.5">
      <c r="A63" s="94">
        <v>1</v>
      </c>
      <c r="B63" s="97">
        <v>11</v>
      </c>
      <c r="C63" s="97">
        <f>INDEX(ref_Unit_Balance!$G:$G,MATCH(D63,ref_Unit_Balance!B:B,0))*E63</f>
        <v>265</v>
      </c>
      <c r="D63" s="97">
        <f>IFERROR(INDEX(ref_Unit_Balance!$B:$B,MATCH(F63,ref_Unit_Balance!C:C,0)),0)</f>
        <v>1016</v>
      </c>
      <c r="E63" s="97">
        <v>5</v>
      </c>
      <c r="F63" s="98" t="s">
        <v>202</v>
      </c>
      <c r="G63" s="97">
        <f>INDEX(ref_Unit_Balance!$V:$V,MATCH(D63,ref_Unit_Balance!B:B,0))*E63</f>
        <v>10500</v>
      </c>
      <c r="H63" s="97">
        <f>INDEX(ref_Unit_Balance!$R:$R,MATCH(D63,ref_Unit_Balance!B:B,0))*E63</f>
        <v>1050</v>
      </c>
    </row>
    <row r="64" spans="1:8" ht="13.5">
      <c r="A64" s="94">
        <v>1</v>
      </c>
      <c r="B64" s="97">
        <v>12</v>
      </c>
      <c r="C64" s="97">
        <f>INDEX(ref_Unit_Balance!$G:$G,MATCH(D64,ref_Unit_Balance!B:B,0))*E64</f>
        <v>175</v>
      </c>
      <c r="D64" s="97">
        <f>IFERROR(INDEX(ref_Unit_Balance!$B:$B,MATCH(F64,ref_Unit_Balance!C:C,0)),0)</f>
        <v>1010</v>
      </c>
      <c r="E64" s="97">
        <v>7</v>
      </c>
      <c r="F64" s="98" t="s">
        <v>196</v>
      </c>
      <c r="G64" s="97">
        <f>INDEX(ref_Unit_Balance!$V:$V,MATCH(D64,ref_Unit_Balance!B:B,0))*E64</f>
        <v>8750</v>
      </c>
      <c r="H64" s="97">
        <f>INDEX(ref_Unit_Balance!$R:$R,MATCH(D64,ref_Unit_Balance!B:B,0))*E64</f>
        <v>1050</v>
      </c>
    </row>
    <row r="65" spans="1:8" ht="13.5">
      <c r="A65" s="94">
        <v>1</v>
      </c>
      <c r="B65" s="97">
        <v>12</v>
      </c>
      <c r="C65" s="97">
        <f>INDEX(ref_Unit_Balance!$G:$G,MATCH(D65,ref_Unit_Balance!B:B,0))*E65</f>
        <v>175</v>
      </c>
      <c r="D65" s="97">
        <f>IFERROR(INDEX(ref_Unit_Balance!$B:$B,MATCH(F65,ref_Unit_Balance!C:C,0)),0)</f>
        <v>1012</v>
      </c>
      <c r="E65" s="97">
        <v>7</v>
      </c>
      <c r="F65" s="98" t="s">
        <v>198</v>
      </c>
      <c r="G65" s="97">
        <f>INDEX(ref_Unit_Balance!$V:$V,MATCH(D65,ref_Unit_Balance!B:B,0))*E65</f>
        <v>7000</v>
      </c>
      <c r="H65" s="97">
        <f>INDEX(ref_Unit_Balance!$R:$R,MATCH(D65,ref_Unit_Balance!B:B,0))*E65</f>
        <v>700</v>
      </c>
    </row>
    <row r="66" spans="1:8" ht="13.5">
      <c r="A66" s="94">
        <v>1</v>
      </c>
      <c r="B66" s="97">
        <v>12</v>
      </c>
      <c r="C66" s="97">
        <f>INDEX(ref_Unit_Balance!$G:$G,MATCH(D66,ref_Unit_Balance!B:B,0))*E66</f>
        <v>175</v>
      </c>
      <c r="D66" s="97">
        <f>IFERROR(INDEX(ref_Unit_Balance!$B:$B,MATCH(F66,ref_Unit_Balance!C:C,0)),0)</f>
        <v>1011</v>
      </c>
      <c r="E66" s="97">
        <v>7</v>
      </c>
      <c r="F66" s="98" t="s">
        <v>197</v>
      </c>
      <c r="G66" s="97">
        <f>INDEX(ref_Unit_Balance!$V:$V,MATCH(D66,ref_Unit_Balance!B:B,0))*E66</f>
        <v>8750</v>
      </c>
      <c r="H66" s="97">
        <f>INDEX(ref_Unit_Balance!$R:$R,MATCH(D66,ref_Unit_Balance!B:B,0))*E66</f>
        <v>1050</v>
      </c>
    </row>
    <row r="67" spans="1:8" ht="13.5">
      <c r="A67" s="94">
        <v>1</v>
      </c>
      <c r="B67" s="97">
        <v>12</v>
      </c>
      <c r="C67" s="97">
        <f>INDEX(ref_Unit_Balance!$G:$G,MATCH(D67,ref_Unit_Balance!B:B,0))*E67</f>
        <v>38</v>
      </c>
      <c r="D67" s="97">
        <f>IFERROR(INDEX(ref_Unit_Balance!$B:$B,MATCH(F67,ref_Unit_Balance!C:C,0)),0)</f>
        <v>1008</v>
      </c>
      <c r="E67" s="97">
        <v>1</v>
      </c>
      <c r="F67" s="98" t="s">
        <v>154</v>
      </c>
      <c r="G67" s="97">
        <f>INDEX(ref_Unit_Balance!$V:$V,MATCH(D67,ref_Unit_Balance!B:B,0))*E67</f>
        <v>1125</v>
      </c>
      <c r="H67" s="97">
        <f>INDEX(ref_Unit_Balance!$R:$R,MATCH(D67,ref_Unit_Balance!B:B,0))*E67</f>
        <v>270</v>
      </c>
    </row>
    <row r="68" spans="1:8" ht="13.5">
      <c r="A68" s="94">
        <v>1</v>
      </c>
      <c r="B68" s="97">
        <v>12</v>
      </c>
      <c r="C68" s="97">
        <f>INDEX(ref_Unit_Balance!$G:$G,MATCH(D68,ref_Unit_Balance!B:B,0))*E68</f>
        <v>190</v>
      </c>
      <c r="D68" s="97">
        <f>IFERROR(INDEX(ref_Unit_Balance!$B:$B,MATCH(F68,ref_Unit_Balance!C:C,0)),0)</f>
        <v>1006</v>
      </c>
      <c r="E68" s="97">
        <v>5</v>
      </c>
      <c r="F68" s="98" t="s">
        <v>152</v>
      </c>
      <c r="G68" s="97">
        <f>INDEX(ref_Unit_Balance!$V:$V,MATCH(D68,ref_Unit_Balance!B:B,0))*E68</f>
        <v>5625</v>
      </c>
      <c r="H68" s="97">
        <f>INDEX(ref_Unit_Balance!$R:$R,MATCH(D68,ref_Unit_Balance!B:B,0))*E68</f>
        <v>1575</v>
      </c>
    </row>
    <row r="69" spans="1:8" ht="13.5">
      <c r="A69" s="94">
        <v>1</v>
      </c>
      <c r="B69" s="97">
        <v>12</v>
      </c>
      <c r="C69" s="97">
        <f>INDEX(ref_Unit_Balance!$G:$G,MATCH(D69,ref_Unit_Balance!B:B,0))*E69</f>
        <v>152</v>
      </c>
      <c r="D69" s="97">
        <f>IFERROR(INDEX(ref_Unit_Balance!$B:$B,MATCH(F69,ref_Unit_Balance!C:C,0)),0)</f>
        <v>1009</v>
      </c>
      <c r="E69" s="97">
        <v>4</v>
      </c>
      <c r="F69" s="98" t="s">
        <v>155</v>
      </c>
      <c r="G69" s="97">
        <f>INDEX(ref_Unit_Balance!$V:$V,MATCH(D69,ref_Unit_Balance!B:B,0))*E69</f>
        <v>7500</v>
      </c>
      <c r="H69" s="97">
        <f>INDEX(ref_Unit_Balance!$R:$R,MATCH(D69,ref_Unit_Balance!B:B,0))*E69</f>
        <v>900</v>
      </c>
    </row>
    <row r="70" spans="1:8" ht="13.5">
      <c r="A70" s="94">
        <v>1</v>
      </c>
      <c r="B70" s="97">
        <v>12</v>
      </c>
      <c r="C70" s="97">
        <f>INDEX(ref_Unit_Balance!$G:$G,MATCH(D70,ref_Unit_Balance!B:B,0))*E70</f>
        <v>114</v>
      </c>
      <c r="D70" s="97">
        <f>IFERROR(INDEX(ref_Unit_Balance!$B:$B,MATCH(F70,ref_Unit_Balance!C:C,0)),0)</f>
        <v>1007</v>
      </c>
      <c r="E70" s="97">
        <v>3</v>
      </c>
      <c r="F70" s="98" t="s">
        <v>153</v>
      </c>
      <c r="G70" s="97">
        <f>INDEX(ref_Unit_Balance!$V:$V,MATCH(D70,ref_Unit_Balance!B:B,0))*E70</f>
        <v>3375</v>
      </c>
      <c r="H70" s="97">
        <f>INDEX(ref_Unit_Balance!$R:$R,MATCH(D70,ref_Unit_Balance!B:B,0))*E70</f>
        <v>945</v>
      </c>
    </row>
    <row r="71" spans="1:8" ht="13.5">
      <c r="A71" s="94">
        <v>1</v>
      </c>
      <c r="B71" s="97">
        <v>13</v>
      </c>
      <c r="C71" s="97">
        <f>INDEX(ref_Unit_Balance!$G:$G,MATCH(D71,ref_Unit_Balance!B:B,0))*E71</f>
        <v>125</v>
      </c>
      <c r="D71" s="97">
        <f>IFERROR(INDEX(ref_Unit_Balance!$B:$B,MATCH(F71,ref_Unit_Balance!C:C,0)),0)</f>
        <v>1013</v>
      </c>
      <c r="E71" s="97">
        <v>5</v>
      </c>
      <c r="F71" s="98" t="s">
        <v>199</v>
      </c>
      <c r="G71" s="97">
        <f>INDEX(ref_Unit_Balance!$V:$V,MATCH(D71,ref_Unit_Balance!B:B,0))*E71</f>
        <v>5000</v>
      </c>
      <c r="H71" s="97">
        <f>INDEX(ref_Unit_Balance!$R:$R,MATCH(D71,ref_Unit_Balance!B:B,0))*E71</f>
        <v>500</v>
      </c>
    </row>
    <row r="72" spans="1:8" ht="13.5">
      <c r="A72" s="94">
        <v>1</v>
      </c>
      <c r="B72" s="97">
        <v>13</v>
      </c>
      <c r="C72" s="97">
        <f>INDEX(ref_Unit_Balance!$G:$G,MATCH(D72,ref_Unit_Balance!B:B,0))*E72</f>
        <v>265</v>
      </c>
      <c r="D72" s="97">
        <f>IFERROR(INDEX(ref_Unit_Balance!$B:$B,MATCH(F72,ref_Unit_Balance!C:C,0)),0)</f>
        <v>1014</v>
      </c>
      <c r="E72" s="97">
        <v>5</v>
      </c>
      <c r="F72" s="98" t="s">
        <v>200</v>
      </c>
      <c r="G72" s="97">
        <f>INDEX(ref_Unit_Balance!$V:$V,MATCH(D72,ref_Unit_Balance!B:B,0))*E72</f>
        <v>10500</v>
      </c>
      <c r="H72" s="97">
        <f>INDEX(ref_Unit_Balance!$R:$R,MATCH(D72,ref_Unit_Balance!B:B,0))*E72</f>
        <v>1050</v>
      </c>
    </row>
    <row r="73" spans="1:8" ht="13.5">
      <c r="A73" s="94">
        <v>1</v>
      </c>
      <c r="B73" s="97">
        <v>13</v>
      </c>
      <c r="C73" s="97">
        <f>INDEX(ref_Unit_Balance!$G:$G,MATCH(D73,ref_Unit_Balance!B:B,0))*E73</f>
        <v>159</v>
      </c>
      <c r="D73" s="97">
        <f>IFERROR(INDEX(ref_Unit_Balance!$B:$B,MATCH(F73,ref_Unit_Balance!C:C,0)),0)</f>
        <v>1016</v>
      </c>
      <c r="E73" s="97">
        <v>3</v>
      </c>
      <c r="F73" s="98" t="s">
        <v>202</v>
      </c>
      <c r="G73" s="97">
        <f>INDEX(ref_Unit_Balance!$V:$V,MATCH(D73,ref_Unit_Balance!B:B,0))*E73</f>
        <v>6300</v>
      </c>
      <c r="H73" s="97">
        <f>INDEX(ref_Unit_Balance!$R:$R,MATCH(D73,ref_Unit_Balance!B:B,0))*E73</f>
        <v>630</v>
      </c>
    </row>
    <row r="74" spans="1:8" ht="13.5">
      <c r="A74" s="94">
        <v>1</v>
      </c>
      <c r="B74" s="97">
        <v>13</v>
      </c>
      <c r="C74" s="97">
        <f>INDEX(ref_Unit_Balance!$G:$G,MATCH(D74,ref_Unit_Balance!B:B,0))*E74</f>
        <v>78</v>
      </c>
      <c r="D74" s="97">
        <f>IFERROR(INDEX(ref_Unit_Balance!$B:$B,MATCH(F74,ref_Unit_Balance!C:C,0)),0)</f>
        <v>1004</v>
      </c>
      <c r="E74" s="97">
        <v>6</v>
      </c>
      <c r="F74" s="98" t="s">
        <v>150</v>
      </c>
      <c r="G74" s="97">
        <f>INDEX(ref_Unit_Balance!$V:$V,MATCH(D74,ref_Unit_Balance!B:B,0))*E74</f>
        <v>3750</v>
      </c>
      <c r="H74" s="97">
        <f>INDEX(ref_Unit_Balance!$R:$R,MATCH(D74,ref_Unit_Balance!B:B,0))*E74</f>
        <v>450</v>
      </c>
    </row>
    <row r="75" spans="1:8" ht="13.5">
      <c r="A75" s="94">
        <v>1</v>
      </c>
      <c r="B75" s="97">
        <v>13</v>
      </c>
      <c r="C75" s="97">
        <f>INDEX(ref_Unit_Balance!$G:$G,MATCH(D75,ref_Unit_Balance!B:B,0))*E75</f>
        <v>104</v>
      </c>
      <c r="D75" s="97">
        <f>IFERROR(INDEX(ref_Unit_Balance!$B:$B,MATCH(F75,ref_Unit_Balance!C:C,0)),0)</f>
        <v>1003</v>
      </c>
      <c r="E75" s="97">
        <v>8</v>
      </c>
      <c r="F75" s="98" t="s">
        <v>149</v>
      </c>
      <c r="G75" s="97">
        <f>INDEX(ref_Unit_Balance!$V:$V,MATCH(D75,ref_Unit_Balance!B:B,0))*E75</f>
        <v>5000</v>
      </c>
      <c r="H75" s="97">
        <f>INDEX(ref_Unit_Balance!$R:$R,MATCH(D75,ref_Unit_Balance!B:B,0))*E75</f>
        <v>600</v>
      </c>
    </row>
    <row r="76" spans="1:8" ht="13.5">
      <c r="A76" s="94">
        <v>1</v>
      </c>
      <c r="B76" s="97">
        <v>13</v>
      </c>
      <c r="C76" s="97">
        <f>INDEX(ref_Unit_Balance!$G:$G,MATCH(D76,ref_Unit_Balance!B:B,0))*E76</f>
        <v>52</v>
      </c>
      <c r="D76" s="97">
        <f>IFERROR(INDEX(ref_Unit_Balance!$B:$B,MATCH(F76,ref_Unit_Balance!C:C,0)),0)</f>
        <v>1002</v>
      </c>
      <c r="E76" s="97">
        <v>4</v>
      </c>
      <c r="F76" s="98" t="s">
        <v>148</v>
      </c>
      <c r="G76" s="97">
        <f>INDEX(ref_Unit_Balance!$V:$V,MATCH(D76,ref_Unit_Balance!B:B,0))*E76</f>
        <v>2500</v>
      </c>
      <c r="H76" s="97">
        <f>INDEX(ref_Unit_Balance!$R:$R,MATCH(D76,ref_Unit_Balance!B:B,0))*E76</f>
        <v>300</v>
      </c>
    </row>
    <row r="77" spans="1:8" ht="13.5">
      <c r="A77" s="94">
        <v>1</v>
      </c>
      <c r="B77" s="97">
        <v>13</v>
      </c>
      <c r="C77" s="97">
        <f>INDEX(ref_Unit_Balance!$G:$G,MATCH(D77,ref_Unit_Balance!B:B,0))*E77</f>
        <v>156</v>
      </c>
      <c r="D77" s="97">
        <f>IFERROR(INDEX(ref_Unit_Balance!$B:$B,MATCH(F77,ref_Unit_Balance!C:C,0)),0)</f>
        <v>1001</v>
      </c>
      <c r="E77" s="97">
        <v>12</v>
      </c>
      <c r="F77" s="98" t="s">
        <v>147</v>
      </c>
      <c r="G77" s="97">
        <f>INDEX(ref_Unit_Balance!$V:$V,MATCH(D77,ref_Unit_Balance!B:B,0))*E77</f>
        <v>6000</v>
      </c>
      <c r="H77" s="97">
        <f>INDEX(ref_Unit_Balance!$R:$R,MATCH(D77,ref_Unit_Balance!B:B,0))*E77</f>
        <v>600</v>
      </c>
    </row>
    <row r="78" spans="1:8" ht="13.5">
      <c r="A78" s="94">
        <v>1</v>
      </c>
      <c r="B78" s="97">
        <v>13</v>
      </c>
      <c r="C78" s="97">
        <f>INDEX(ref_Unit_Balance!$G:$G,MATCH(D78,ref_Unit_Balance!B:B,0))*E78</f>
        <v>125</v>
      </c>
      <c r="D78" s="97">
        <f>IFERROR(INDEX(ref_Unit_Balance!$B:$B,MATCH(F78,ref_Unit_Balance!C:C,0)),0)</f>
        <v>1012</v>
      </c>
      <c r="E78" s="97">
        <v>5</v>
      </c>
      <c r="F78" s="98" t="s">
        <v>198</v>
      </c>
      <c r="G78" s="97">
        <f>INDEX(ref_Unit_Balance!$V:$V,MATCH(D78,ref_Unit_Balance!B:B,0))*E78</f>
        <v>5000</v>
      </c>
      <c r="H78" s="97">
        <f>INDEX(ref_Unit_Balance!$R:$R,MATCH(D78,ref_Unit_Balance!B:B,0))*E78</f>
        <v>500</v>
      </c>
    </row>
    <row r="79" spans="1:8" ht="13.5">
      <c r="A79" s="94">
        <v>1</v>
      </c>
      <c r="B79" s="97">
        <v>13</v>
      </c>
      <c r="C79" s="97">
        <f>INDEX(ref_Unit_Balance!$G:$G,MATCH(D79,ref_Unit_Balance!B:B,0))*E79</f>
        <v>125</v>
      </c>
      <c r="D79" s="97">
        <f>IFERROR(INDEX(ref_Unit_Balance!$B:$B,MATCH(F79,ref_Unit_Balance!C:C,0)),0)</f>
        <v>1011</v>
      </c>
      <c r="E79" s="97">
        <v>5</v>
      </c>
      <c r="F79" s="98" t="s">
        <v>197</v>
      </c>
      <c r="G79" s="97">
        <f>INDEX(ref_Unit_Balance!$V:$V,MATCH(D79,ref_Unit_Balance!B:B,0))*E79</f>
        <v>6250</v>
      </c>
      <c r="H79" s="97">
        <f>INDEX(ref_Unit_Balance!$R:$R,MATCH(D79,ref_Unit_Balance!B:B,0))*E79</f>
        <v>750</v>
      </c>
    </row>
    <row r="80" spans="1:8" ht="13.5">
      <c r="A80" s="94">
        <v>1</v>
      </c>
      <c r="B80" s="97">
        <v>13</v>
      </c>
      <c r="C80" s="97">
        <f>INDEX(ref_Unit_Balance!$G:$G,MATCH(D80,ref_Unit_Balance!B:B,0))*E80</f>
        <v>125</v>
      </c>
      <c r="D80" s="97">
        <f>IFERROR(INDEX(ref_Unit_Balance!$B:$B,MATCH(F80,ref_Unit_Balance!C:C,0)),0)</f>
        <v>1010</v>
      </c>
      <c r="E80" s="97">
        <v>5</v>
      </c>
      <c r="F80" s="98" t="s">
        <v>196</v>
      </c>
      <c r="G80" s="97">
        <f>INDEX(ref_Unit_Balance!$V:$V,MATCH(D80,ref_Unit_Balance!B:B,0))*E80</f>
        <v>6250</v>
      </c>
      <c r="H80" s="97">
        <f>INDEX(ref_Unit_Balance!$R:$R,MATCH(D80,ref_Unit_Balance!B:B,0))*E80</f>
        <v>750</v>
      </c>
    </row>
    <row r="81" spans="1:8" ht="13.5">
      <c r="A81" s="94">
        <v>1</v>
      </c>
      <c r="B81" s="97">
        <v>14</v>
      </c>
      <c r="C81" s="97">
        <f>INDEX(ref_Unit_Balance!$G:$G,MATCH(D81,ref_Unit_Balance!B:B,0))*E81</f>
        <v>228</v>
      </c>
      <c r="D81" s="97">
        <f>IFERROR(INDEX(ref_Unit_Balance!$B:$B,MATCH(F81,ref_Unit_Balance!C:C,0)),0)</f>
        <v>1007</v>
      </c>
      <c r="E81" s="97">
        <v>6</v>
      </c>
      <c r="F81" s="98" t="s">
        <v>153</v>
      </c>
      <c r="G81" s="97">
        <f>INDEX(ref_Unit_Balance!$V:$V,MATCH(D81,ref_Unit_Balance!B:B,0))*E81</f>
        <v>6750</v>
      </c>
      <c r="H81" s="97">
        <f>INDEX(ref_Unit_Balance!$R:$R,MATCH(D81,ref_Unit_Balance!B:B,0))*E81</f>
        <v>1890</v>
      </c>
    </row>
    <row r="82" spans="1:8" ht="13.5">
      <c r="A82" s="94">
        <v>1</v>
      </c>
      <c r="B82" s="97">
        <v>14</v>
      </c>
      <c r="C82" s="97">
        <f>INDEX(ref_Unit_Balance!$G:$G,MATCH(D82,ref_Unit_Balance!B:B,0))*E82</f>
        <v>152</v>
      </c>
      <c r="D82" s="97">
        <f>IFERROR(INDEX(ref_Unit_Balance!$B:$B,MATCH(F82,ref_Unit_Balance!C:C,0)),0)</f>
        <v>1006</v>
      </c>
      <c r="E82" s="97">
        <v>4</v>
      </c>
      <c r="F82" s="98" t="s">
        <v>152</v>
      </c>
      <c r="G82" s="97">
        <f>INDEX(ref_Unit_Balance!$V:$V,MATCH(D82,ref_Unit_Balance!B:B,0))*E82</f>
        <v>4500</v>
      </c>
      <c r="H82" s="97">
        <f>INDEX(ref_Unit_Balance!$R:$R,MATCH(D82,ref_Unit_Balance!B:B,0))*E82</f>
        <v>1260</v>
      </c>
    </row>
    <row r="83" spans="1:8" ht="13.5">
      <c r="A83" s="94">
        <v>1</v>
      </c>
      <c r="B83" s="97">
        <v>14</v>
      </c>
      <c r="C83" s="97">
        <f>INDEX(ref_Unit_Balance!$G:$G,MATCH(D83,ref_Unit_Balance!B:B,0))*E83</f>
        <v>380</v>
      </c>
      <c r="D83" s="97">
        <f>IFERROR(INDEX(ref_Unit_Balance!$B:$B,MATCH(F83,ref_Unit_Balance!C:C,0)),0)</f>
        <v>1009</v>
      </c>
      <c r="E83" s="97">
        <v>10</v>
      </c>
      <c r="F83" s="98" t="s">
        <v>155</v>
      </c>
      <c r="G83" s="97">
        <f>INDEX(ref_Unit_Balance!$V:$V,MATCH(D83,ref_Unit_Balance!B:B,0))*E83</f>
        <v>18750</v>
      </c>
      <c r="H83" s="97">
        <f>INDEX(ref_Unit_Balance!$R:$R,MATCH(D83,ref_Unit_Balance!B:B,0))*E83</f>
        <v>2250</v>
      </c>
    </row>
    <row r="84" spans="1:8" ht="13.5">
      <c r="A84" s="94">
        <v>1</v>
      </c>
      <c r="B84" s="97">
        <v>14</v>
      </c>
      <c r="C84" s="97">
        <f>INDEX(ref_Unit_Balance!$G:$G,MATCH(D84,ref_Unit_Balance!B:B,0))*E84</f>
        <v>225</v>
      </c>
      <c r="D84" s="97">
        <f>IFERROR(INDEX(ref_Unit_Balance!$B:$B,MATCH(F84,ref_Unit_Balance!C:C,0)),0)</f>
        <v>1012</v>
      </c>
      <c r="E84" s="97">
        <v>9</v>
      </c>
      <c r="F84" s="98" t="s">
        <v>198</v>
      </c>
      <c r="G84" s="97">
        <f>INDEX(ref_Unit_Balance!$V:$V,MATCH(D84,ref_Unit_Balance!B:B,0))*E84</f>
        <v>9000</v>
      </c>
      <c r="H84" s="97">
        <f>INDEX(ref_Unit_Balance!$R:$R,MATCH(D84,ref_Unit_Balance!B:B,0))*E84</f>
        <v>900</v>
      </c>
    </row>
    <row r="85" spans="1:8" ht="13.5">
      <c r="A85" s="94">
        <v>1</v>
      </c>
      <c r="B85" s="97">
        <v>14</v>
      </c>
      <c r="C85" s="97">
        <f>INDEX(ref_Unit_Balance!$G:$G,MATCH(D85,ref_Unit_Balance!B:B,0))*E85</f>
        <v>225</v>
      </c>
      <c r="D85" s="97">
        <f>IFERROR(INDEX(ref_Unit_Balance!$B:$B,MATCH(F85,ref_Unit_Balance!C:C,0)),0)</f>
        <v>1011</v>
      </c>
      <c r="E85" s="97">
        <v>9</v>
      </c>
      <c r="F85" s="98" t="s">
        <v>197</v>
      </c>
      <c r="G85" s="97">
        <f>INDEX(ref_Unit_Balance!$V:$V,MATCH(D85,ref_Unit_Balance!B:B,0))*E85</f>
        <v>11250</v>
      </c>
      <c r="H85" s="97">
        <f>INDEX(ref_Unit_Balance!$R:$R,MATCH(D85,ref_Unit_Balance!B:B,0))*E85</f>
        <v>1350</v>
      </c>
    </row>
    <row r="86" spans="1:8" ht="13.5">
      <c r="A86" s="94">
        <v>1</v>
      </c>
      <c r="B86" s="97">
        <v>14</v>
      </c>
      <c r="C86" s="97">
        <f>INDEX(ref_Unit_Balance!$G:$G,MATCH(D86,ref_Unit_Balance!B:B,0))*E86</f>
        <v>225</v>
      </c>
      <c r="D86" s="97">
        <f>IFERROR(INDEX(ref_Unit_Balance!$B:$B,MATCH(F86,ref_Unit_Balance!C:C,0)),0)</f>
        <v>1010</v>
      </c>
      <c r="E86" s="97">
        <v>9</v>
      </c>
      <c r="F86" s="98" t="s">
        <v>196</v>
      </c>
      <c r="G86" s="97">
        <f>INDEX(ref_Unit_Balance!$V:$V,MATCH(D86,ref_Unit_Balance!B:B,0))*E86</f>
        <v>11250</v>
      </c>
      <c r="H86" s="97">
        <f>INDEX(ref_Unit_Balance!$R:$R,MATCH(D86,ref_Unit_Balance!B:B,0))*E86</f>
        <v>1350</v>
      </c>
    </row>
    <row r="87" spans="1:8" ht="13.5">
      <c r="A87" s="94">
        <v>1</v>
      </c>
      <c r="B87" s="97">
        <v>14</v>
      </c>
      <c r="C87" s="97">
        <f>INDEX(ref_Unit_Balance!$G:$G,MATCH(D87,ref_Unit_Balance!B:B,0))*E87</f>
        <v>114</v>
      </c>
      <c r="D87" s="97">
        <f>IFERROR(INDEX(ref_Unit_Balance!$B:$B,MATCH(F87,ref_Unit_Balance!C:C,0)),0)</f>
        <v>1008</v>
      </c>
      <c r="E87" s="97">
        <v>3</v>
      </c>
      <c r="F87" s="98" t="s">
        <v>154</v>
      </c>
      <c r="G87" s="97">
        <f>INDEX(ref_Unit_Balance!$V:$V,MATCH(D87,ref_Unit_Balance!B:B,0))*E87</f>
        <v>3375</v>
      </c>
      <c r="H87" s="97">
        <f>INDEX(ref_Unit_Balance!$R:$R,MATCH(D87,ref_Unit_Balance!B:B,0))*E87</f>
        <v>810</v>
      </c>
    </row>
    <row r="88" spans="1:8" ht="13.5">
      <c r="A88" s="94">
        <v>1</v>
      </c>
      <c r="B88" s="97">
        <v>14</v>
      </c>
      <c r="C88" s="97">
        <f>INDEX(ref_Unit_Balance!$G:$G,MATCH(D88,ref_Unit_Balance!B:B,0))*E88</f>
        <v>125</v>
      </c>
      <c r="D88" s="97">
        <f>IFERROR(INDEX(ref_Unit_Balance!$B:$B,MATCH(F88,ref_Unit_Balance!C:C,0)),0)</f>
        <v>1013</v>
      </c>
      <c r="E88" s="97">
        <v>5</v>
      </c>
      <c r="F88" s="98" t="s">
        <v>199</v>
      </c>
      <c r="G88" s="97">
        <f>INDEX(ref_Unit_Balance!$V:$V,MATCH(D88,ref_Unit_Balance!B:B,0))*E88</f>
        <v>5000</v>
      </c>
      <c r="H88" s="97">
        <f>INDEX(ref_Unit_Balance!$R:$R,MATCH(D88,ref_Unit_Balance!B:B,0))*E88</f>
        <v>500</v>
      </c>
    </row>
    <row r="89" spans="1:8" ht="13.5">
      <c r="A89" s="94">
        <v>1</v>
      </c>
      <c r="B89" s="97">
        <v>14</v>
      </c>
      <c r="C89" s="97">
        <f>INDEX(ref_Unit_Balance!$G:$G,MATCH(D89,ref_Unit_Balance!B:B,0))*E89</f>
        <v>265</v>
      </c>
      <c r="D89" s="97">
        <f>IFERROR(INDEX(ref_Unit_Balance!$B:$B,MATCH(F89,ref_Unit_Balance!C:C,0)),0)</f>
        <v>1014</v>
      </c>
      <c r="E89" s="97">
        <v>5</v>
      </c>
      <c r="F89" s="98" t="s">
        <v>200</v>
      </c>
      <c r="G89" s="97">
        <f>INDEX(ref_Unit_Balance!$V:$V,MATCH(D89,ref_Unit_Balance!B:B,0))*E89</f>
        <v>10500</v>
      </c>
      <c r="H89" s="97">
        <f>INDEX(ref_Unit_Balance!$R:$R,MATCH(D89,ref_Unit_Balance!B:B,0))*E89</f>
        <v>1050</v>
      </c>
    </row>
    <row r="90" spans="1:8" ht="13.5">
      <c r="A90" s="94">
        <v>1</v>
      </c>
      <c r="B90" s="97">
        <v>15</v>
      </c>
      <c r="C90" s="97">
        <f>INDEX(ref_Unit_Balance!$G:$G,MATCH(D90,ref_Unit_Balance!B:B,0))*E90</f>
        <v>500</v>
      </c>
      <c r="D90" s="97">
        <f>IFERROR(INDEX(ref_Unit_Balance!$B:$B,MATCH(F90,ref_Unit_Balance!C:C,0)),0)</f>
        <v>1013</v>
      </c>
      <c r="E90" s="97">
        <v>20</v>
      </c>
      <c r="F90" s="98" t="s">
        <v>199</v>
      </c>
      <c r="G90" s="97">
        <f>INDEX(ref_Unit_Balance!$V:$V,MATCH(D90,ref_Unit_Balance!B:B,0))*E90</f>
        <v>20000</v>
      </c>
      <c r="H90" s="97">
        <f>INDEX(ref_Unit_Balance!$R:$R,MATCH(D90,ref_Unit_Balance!B:B,0))*E90</f>
        <v>2000</v>
      </c>
    </row>
    <row r="91" spans="1:8" ht="13.5">
      <c r="A91" s="94">
        <v>1</v>
      </c>
      <c r="B91" s="97">
        <v>15</v>
      </c>
      <c r="C91" s="97">
        <f>INDEX(ref_Unit_Balance!$G:$G,MATCH(D91,ref_Unit_Balance!B:B,0))*E91</f>
        <v>1060</v>
      </c>
      <c r="D91" s="97">
        <f>IFERROR(INDEX(ref_Unit_Balance!$B:$B,MATCH(F91,ref_Unit_Balance!C:C,0)),0)</f>
        <v>1014</v>
      </c>
      <c r="E91" s="97">
        <v>20</v>
      </c>
      <c r="F91" s="98" t="s">
        <v>200</v>
      </c>
      <c r="G91" s="97">
        <f>INDEX(ref_Unit_Balance!$V:$V,MATCH(D91,ref_Unit_Balance!B:B,0))*E91</f>
        <v>42000</v>
      </c>
      <c r="H91" s="97">
        <f>INDEX(ref_Unit_Balance!$R:$R,MATCH(D91,ref_Unit_Balance!B:B,0))*E91</f>
        <v>4200</v>
      </c>
    </row>
    <row r="92" spans="1:8" ht="13.5">
      <c r="A92" s="94">
        <v>1</v>
      </c>
      <c r="B92" s="97">
        <v>15</v>
      </c>
      <c r="C92" s="97">
        <f>INDEX(ref_Unit_Balance!$G:$G,MATCH(D92,ref_Unit_Balance!B:B,0))*E92</f>
        <v>530</v>
      </c>
      <c r="D92" s="97">
        <f>IFERROR(INDEX(ref_Unit_Balance!$B:$B,MATCH(F92,ref_Unit_Balance!C:C,0)),0)</f>
        <v>1016</v>
      </c>
      <c r="E92" s="97">
        <v>10</v>
      </c>
      <c r="F92" s="98" t="s">
        <v>202</v>
      </c>
      <c r="G92" s="97">
        <f>INDEX(ref_Unit_Balance!$V:$V,MATCH(D92,ref_Unit_Balance!B:B,0))*E92</f>
        <v>21000</v>
      </c>
      <c r="H92" s="97">
        <f>INDEX(ref_Unit_Balance!$R:$R,MATCH(D92,ref_Unit_Balance!B:B,0))*E92</f>
        <v>2100</v>
      </c>
    </row>
    <row r="93" spans="1:8" ht="13.5">
      <c r="A93" s="94">
        <v>1</v>
      </c>
      <c r="B93" s="97">
        <v>15</v>
      </c>
      <c r="C93" s="97">
        <f>INDEX(ref_Unit_Balance!$G:$G,MATCH(D93,ref_Unit_Balance!B:B,0))*E93</f>
        <v>380</v>
      </c>
      <c r="D93" s="97">
        <f>IFERROR(INDEX(ref_Unit_Balance!$B:$B,MATCH(F93,ref_Unit_Balance!C:C,0)),0)</f>
        <v>1009</v>
      </c>
      <c r="E93" s="97">
        <v>10</v>
      </c>
      <c r="F93" s="98" t="s">
        <v>155</v>
      </c>
      <c r="G93" s="97">
        <f>INDEX(ref_Unit_Balance!$V:$V,MATCH(D93,ref_Unit_Balance!B:B,0))*E93</f>
        <v>18750</v>
      </c>
      <c r="H93" s="97">
        <f>INDEX(ref_Unit_Balance!$R:$R,MATCH(D93,ref_Unit_Balance!B:B,0))*E93</f>
        <v>2250</v>
      </c>
    </row>
    <row r="94" spans="1:8" ht="13.5">
      <c r="A94" s="94">
        <v>1</v>
      </c>
      <c r="B94" s="97">
        <v>16</v>
      </c>
      <c r="C94" s="97">
        <f>INDEX(ref_Unit_Balance!$G:$G,MATCH(D94,ref_Unit_Balance!B:B,0))*E94</f>
        <v>380</v>
      </c>
      <c r="D94" s="97">
        <f>IFERROR(INDEX(ref_Unit_Balance!$B:$B,MATCH(F94,ref_Unit_Balance!C:C,0)),0)</f>
        <v>1051</v>
      </c>
      <c r="E94" s="97">
        <v>10</v>
      </c>
      <c r="F94" s="98" t="s">
        <v>247</v>
      </c>
      <c r="G94" s="97">
        <f>INDEX(ref_Unit_Balance!$V:$V,MATCH(D94,ref_Unit_Balance!B:B,0))*E94</f>
        <v>15000</v>
      </c>
      <c r="H94" s="97">
        <f>INDEX(ref_Unit_Balance!$R:$R,MATCH(D94,ref_Unit_Balance!B:B,0))*E94</f>
        <v>1500</v>
      </c>
    </row>
    <row r="95" spans="1:8" ht="13.5">
      <c r="A95" s="94">
        <v>1</v>
      </c>
      <c r="B95" s="97">
        <v>16</v>
      </c>
      <c r="C95" s="97">
        <f>INDEX(ref_Unit_Balance!$G:$G,MATCH(D95,ref_Unit_Balance!B:B,0))*E95</f>
        <v>152</v>
      </c>
      <c r="D95" s="97">
        <f>IFERROR(INDEX(ref_Unit_Balance!$B:$B,MATCH(F95,ref_Unit_Balance!C:C,0)),0)</f>
        <v>1053</v>
      </c>
      <c r="E95" s="97">
        <v>4</v>
      </c>
      <c r="F95" s="98" t="s">
        <v>249</v>
      </c>
      <c r="G95" s="97">
        <f>INDEX(ref_Unit_Balance!$V:$V,MATCH(D95,ref_Unit_Balance!B:B,0))*E95</f>
        <v>7500</v>
      </c>
      <c r="H95" s="97">
        <f>INDEX(ref_Unit_Balance!$R:$R,MATCH(D95,ref_Unit_Balance!B:B,0))*E95</f>
        <v>900</v>
      </c>
    </row>
    <row r="96" spans="1:8" ht="13.5">
      <c r="A96" s="94">
        <v>1</v>
      </c>
      <c r="B96" s="97">
        <v>16</v>
      </c>
      <c r="C96" s="97">
        <f>INDEX(ref_Unit_Balance!$G:$G,MATCH(D96,ref_Unit_Balance!B:B,0))*E96</f>
        <v>228</v>
      </c>
      <c r="D96" s="97">
        <f>IFERROR(INDEX(ref_Unit_Balance!$B:$B,MATCH(F96,ref_Unit_Balance!C:C,0)),0)</f>
        <v>1052</v>
      </c>
      <c r="E96" s="97">
        <v>6</v>
      </c>
      <c r="F96" s="98" t="s">
        <v>248</v>
      </c>
      <c r="G96" s="97">
        <f>INDEX(ref_Unit_Balance!$V:$V,MATCH(D96,ref_Unit_Balance!B:B,0))*E96</f>
        <v>11250</v>
      </c>
      <c r="H96" s="97">
        <f>INDEX(ref_Unit_Balance!$R:$R,MATCH(D96,ref_Unit_Balance!B:B,0))*E96</f>
        <v>1350</v>
      </c>
    </row>
    <row r="97" spans="1:8" ht="13.5">
      <c r="A97" s="94">
        <v>1</v>
      </c>
      <c r="B97" s="97">
        <v>16</v>
      </c>
      <c r="C97" s="97">
        <f>INDEX(ref_Unit_Balance!$G:$G,MATCH(D97,ref_Unit_Balance!B:B,0))*E97</f>
        <v>190</v>
      </c>
      <c r="D97" s="97">
        <f>IFERROR(INDEX(ref_Unit_Balance!$B:$B,MATCH(F97,ref_Unit_Balance!C:C,0)),0)</f>
        <v>1054</v>
      </c>
      <c r="E97" s="97">
        <v>5</v>
      </c>
      <c r="F97" s="98" t="s">
        <v>250</v>
      </c>
      <c r="G97" s="97">
        <f>INDEX(ref_Unit_Balance!$V:$V,MATCH(D97,ref_Unit_Balance!B:B,0))*E97</f>
        <v>9375</v>
      </c>
      <c r="H97" s="97">
        <f>INDEX(ref_Unit_Balance!$R:$R,MATCH(D97,ref_Unit_Balance!B:B,0))*E97</f>
        <v>1125</v>
      </c>
    </row>
    <row r="98" spans="1:8" ht="13.5">
      <c r="A98" s="94">
        <v>1</v>
      </c>
      <c r="B98" s="97">
        <v>16</v>
      </c>
      <c r="C98" s="97">
        <f>INDEX(ref_Unit_Balance!$G:$G,MATCH(D98,ref_Unit_Balance!B:B,0))*E98</f>
        <v>408</v>
      </c>
      <c r="D98" s="97">
        <f>IFERROR(INDEX(ref_Unit_Balance!$B:$B,MATCH(F98,ref_Unit_Balance!C:C,0)),0)</f>
        <v>1055</v>
      </c>
      <c r="E98" s="97">
        <v>6</v>
      </c>
      <c r="F98" s="98" t="s">
        <v>251</v>
      </c>
      <c r="G98" s="97">
        <f>INDEX(ref_Unit_Balance!$V:$V,MATCH(D98,ref_Unit_Balance!B:B,0))*E98</f>
        <v>20250</v>
      </c>
      <c r="H98" s="97">
        <f>INDEX(ref_Unit_Balance!$R:$R,MATCH(D98,ref_Unit_Balance!B:B,0))*E98</f>
        <v>2430</v>
      </c>
    </row>
    <row r="99" spans="1:8" ht="13.5">
      <c r="A99" s="94">
        <v>1</v>
      </c>
      <c r="B99" s="97">
        <v>16</v>
      </c>
      <c r="C99" s="97">
        <f>INDEX(ref_Unit_Balance!$G:$G,MATCH(D99,ref_Unit_Balance!B:B,0))*E99</f>
        <v>272</v>
      </c>
      <c r="D99" s="97">
        <f>IFERROR(INDEX(ref_Unit_Balance!$B:$B,MATCH(F99,ref_Unit_Balance!C:C,0)),0)</f>
        <v>1057</v>
      </c>
      <c r="E99" s="97">
        <v>4</v>
      </c>
      <c r="F99" s="98" t="s">
        <v>253</v>
      </c>
      <c r="G99" s="97">
        <f>INDEX(ref_Unit_Balance!$V:$V,MATCH(D99,ref_Unit_Balance!B:B,0))*E99</f>
        <v>13500</v>
      </c>
      <c r="H99" s="97">
        <f>INDEX(ref_Unit_Balance!$R:$R,MATCH(D99,ref_Unit_Balance!B:B,0))*E99</f>
        <v>1620</v>
      </c>
    </row>
    <row r="100" spans="1:8" ht="13.5">
      <c r="A100" s="94">
        <v>1</v>
      </c>
      <c r="B100" s="97">
        <v>16</v>
      </c>
      <c r="C100" s="97">
        <f>INDEX(ref_Unit_Balance!$G:$G,MATCH(D100,ref_Unit_Balance!B:B,0))*E100</f>
        <v>544</v>
      </c>
      <c r="D100" s="97">
        <f>IFERROR(INDEX(ref_Unit_Balance!$B:$B,MATCH(F100,ref_Unit_Balance!C:C,0)),0)</f>
        <v>1056</v>
      </c>
      <c r="E100" s="97">
        <v>8</v>
      </c>
      <c r="F100" s="98" t="s">
        <v>252</v>
      </c>
      <c r="G100" s="97">
        <f>INDEX(ref_Unit_Balance!$V:$V,MATCH(D100,ref_Unit_Balance!B:B,0))*E100</f>
        <v>27000</v>
      </c>
      <c r="H100" s="97">
        <f>INDEX(ref_Unit_Balance!$R:$R,MATCH(D100,ref_Unit_Balance!B:B,0))*E100</f>
        <v>3240</v>
      </c>
    </row>
    <row r="101" spans="1:8" ht="13.5">
      <c r="A101" s="94">
        <v>1</v>
      </c>
      <c r="B101" s="97">
        <v>16</v>
      </c>
      <c r="C101" s="97">
        <f>INDEX(ref_Unit_Balance!$G:$G,MATCH(D101,ref_Unit_Balance!B:B,0))*E101</f>
        <v>476</v>
      </c>
      <c r="D101" s="97">
        <f>IFERROR(INDEX(ref_Unit_Balance!$B:$B,MATCH(F101,ref_Unit_Balance!C:C,0)),0)</f>
        <v>1059</v>
      </c>
      <c r="E101" s="97">
        <v>7</v>
      </c>
      <c r="F101" s="98" t="s">
        <v>255</v>
      </c>
      <c r="G101" s="97">
        <f>INDEX(ref_Unit_Balance!$V:$V,MATCH(D101,ref_Unit_Balance!B:B,0))*E101</f>
        <v>23625</v>
      </c>
      <c r="H101" s="97">
        <f>INDEX(ref_Unit_Balance!$R:$R,MATCH(D101,ref_Unit_Balance!B:B,0))*E101</f>
        <v>2835</v>
      </c>
    </row>
    <row r="102" spans="1:8" ht="13.5">
      <c r="A102" s="94">
        <v>1</v>
      </c>
      <c r="B102" s="97">
        <v>17</v>
      </c>
      <c r="C102" s="97">
        <f>INDEX(ref_Unit_Balance!$G:$G,MATCH(D102,ref_Unit_Balance!B:B,0))*E102</f>
        <v>680</v>
      </c>
      <c r="D102" s="97">
        <f>IFERROR(INDEX(ref_Unit_Balance!$B:$B,MATCH(F102,ref_Unit_Balance!C:C,0)),0)</f>
        <v>1059</v>
      </c>
      <c r="E102" s="97">
        <v>10</v>
      </c>
      <c r="F102" s="98" t="s">
        <v>255</v>
      </c>
      <c r="G102" s="97">
        <f>INDEX(ref_Unit_Balance!$V:$V,MATCH(D102,ref_Unit_Balance!B:B,0))*E102</f>
        <v>33750</v>
      </c>
      <c r="H102" s="97">
        <f>INDEX(ref_Unit_Balance!$R:$R,MATCH(D102,ref_Unit_Balance!B:B,0))*E102</f>
        <v>4050</v>
      </c>
    </row>
    <row r="103" spans="1:8" ht="13.5">
      <c r="A103" s="94">
        <v>1</v>
      </c>
      <c r="B103" s="97">
        <v>17</v>
      </c>
      <c r="C103" s="97">
        <f>INDEX(ref_Unit_Balance!$G:$G,MATCH(D103,ref_Unit_Balance!B:B,0))*E103</f>
        <v>204</v>
      </c>
      <c r="D103" s="97">
        <f>IFERROR(INDEX(ref_Unit_Balance!$B:$B,MATCH(F103,ref_Unit_Balance!C:C,0)),0)</f>
        <v>1058</v>
      </c>
      <c r="E103" s="97">
        <v>3</v>
      </c>
      <c r="F103" s="98" t="s">
        <v>254</v>
      </c>
      <c r="G103" s="97">
        <f>INDEX(ref_Unit_Balance!$V:$V,MATCH(D103,ref_Unit_Balance!B:B,0))*E103</f>
        <v>6075</v>
      </c>
      <c r="H103" s="97">
        <f>INDEX(ref_Unit_Balance!$R:$R,MATCH(D103,ref_Unit_Balance!B:B,0))*E103</f>
        <v>1458</v>
      </c>
    </row>
    <row r="104" spans="1:8" ht="13.5">
      <c r="A104" s="94">
        <v>1</v>
      </c>
      <c r="B104" s="97">
        <v>17</v>
      </c>
      <c r="C104" s="97">
        <f>INDEX(ref_Unit_Balance!$G:$G,MATCH(D104,ref_Unit_Balance!B:B,0))*E104</f>
        <v>250</v>
      </c>
      <c r="D104" s="97">
        <f>IFERROR(INDEX(ref_Unit_Balance!$B:$B,MATCH(F104,ref_Unit_Balance!C:C,0)),0)</f>
        <v>1060</v>
      </c>
      <c r="E104" s="97">
        <v>5</v>
      </c>
      <c r="F104" s="98" t="s">
        <v>256</v>
      </c>
      <c r="G104" s="97">
        <f>INDEX(ref_Unit_Balance!$V:$V,MATCH(D104,ref_Unit_Balance!B:B,0))*E104</f>
        <v>12500</v>
      </c>
      <c r="H104" s="97">
        <f>INDEX(ref_Unit_Balance!$R:$R,MATCH(D104,ref_Unit_Balance!B:B,0))*E104</f>
        <v>1500</v>
      </c>
    </row>
    <row r="105" spans="1:8" ht="13.5">
      <c r="A105" s="94">
        <v>1</v>
      </c>
      <c r="B105" s="97">
        <v>17</v>
      </c>
      <c r="C105" s="97">
        <f>INDEX(ref_Unit_Balance!$G:$G,MATCH(D105,ref_Unit_Balance!B:B,0))*E105</f>
        <v>250</v>
      </c>
      <c r="D105" s="97">
        <f>IFERROR(INDEX(ref_Unit_Balance!$B:$B,MATCH(F105,ref_Unit_Balance!C:C,0)),0)</f>
        <v>1061</v>
      </c>
      <c r="E105" s="97">
        <v>5</v>
      </c>
      <c r="F105" s="98" t="s">
        <v>257</v>
      </c>
      <c r="G105" s="97">
        <f>INDEX(ref_Unit_Balance!$V:$V,MATCH(D105,ref_Unit_Balance!B:B,0))*E105</f>
        <v>12500</v>
      </c>
      <c r="H105" s="97">
        <f>INDEX(ref_Unit_Balance!$R:$R,MATCH(D105,ref_Unit_Balance!B:B,0))*E105</f>
        <v>1500</v>
      </c>
    </row>
    <row r="106" spans="1:8" ht="13.5">
      <c r="A106" s="94">
        <v>1</v>
      </c>
      <c r="B106" s="97">
        <v>17</v>
      </c>
      <c r="C106" s="97">
        <f>INDEX(ref_Unit_Balance!$G:$G,MATCH(D106,ref_Unit_Balance!B:B,0))*E106</f>
        <v>500</v>
      </c>
      <c r="D106" s="97">
        <f>IFERROR(INDEX(ref_Unit_Balance!$B:$B,MATCH(F106,ref_Unit_Balance!C:C,0)),0)</f>
        <v>1062</v>
      </c>
      <c r="E106" s="97">
        <v>10</v>
      </c>
      <c r="F106" s="98" t="s">
        <v>258</v>
      </c>
      <c r="G106" s="97">
        <f>INDEX(ref_Unit_Balance!$V:$V,MATCH(D106,ref_Unit_Balance!B:B,0))*E106</f>
        <v>20000</v>
      </c>
      <c r="H106" s="97">
        <f>INDEX(ref_Unit_Balance!$R:$R,MATCH(D106,ref_Unit_Balance!B:B,0))*E106</f>
        <v>2000</v>
      </c>
    </row>
    <row r="107" spans="1:8" ht="13.5">
      <c r="A107" s="94">
        <v>1</v>
      </c>
      <c r="B107" s="97">
        <v>17</v>
      </c>
      <c r="C107" s="97">
        <f>INDEX(ref_Unit_Balance!$G:$G,MATCH(D107,ref_Unit_Balance!B:B,0))*E107</f>
        <v>380</v>
      </c>
      <c r="D107" s="97">
        <f>IFERROR(INDEX(ref_Unit_Balance!$B:$B,MATCH(F107,ref_Unit_Balance!C:C,0)),0)</f>
        <v>1051</v>
      </c>
      <c r="E107" s="97">
        <v>10</v>
      </c>
      <c r="F107" s="98" t="s">
        <v>247</v>
      </c>
      <c r="G107" s="97">
        <f>INDEX(ref_Unit_Balance!$V:$V,MATCH(D107,ref_Unit_Balance!B:B,0))*E107</f>
        <v>15000</v>
      </c>
      <c r="H107" s="97">
        <f>INDEX(ref_Unit_Balance!$R:$R,MATCH(D107,ref_Unit_Balance!B:B,0))*E107</f>
        <v>1500</v>
      </c>
    </row>
    <row r="108" spans="1:8" ht="13.5">
      <c r="A108" s="94">
        <v>1</v>
      </c>
      <c r="B108" s="97">
        <v>17</v>
      </c>
      <c r="C108" s="97">
        <f>INDEX(ref_Unit_Balance!$G:$G,MATCH(D108,ref_Unit_Balance!B:B,0))*E108</f>
        <v>228</v>
      </c>
      <c r="D108" s="97">
        <f>IFERROR(INDEX(ref_Unit_Balance!$B:$B,MATCH(F108,ref_Unit_Balance!C:C,0)),0)</f>
        <v>1054</v>
      </c>
      <c r="E108" s="97">
        <v>6</v>
      </c>
      <c r="F108" s="98" t="s">
        <v>250</v>
      </c>
      <c r="G108" s="97">
        <f>INDEX(ref_Unit_Balance!$V:$V,MATCH(D108,ref_Unit_Balance!B:B,0))*E108</f>
        <v>11250</v>
      </c>
      <c r="H108" s="97">
        <f>INDEX(ref_Unit_Balance!$R:$R,MATCH(D108,ref_Unit_Balance!B:B,0))*E108</f>
        <v>1350</v>
      </c>
    </row>
    <row r="109" spans="1:8" ht="13.5">
      <c r="A109" s="94">
        <v>1</v>
      </c>
      <c r="B109" s="97">
        <v>17</v>
      </c>
      <c r="C109" s="97">
        <f>INDEX(ref_Unit_Balance!$G:$G,MATCH(D109,ref_Unit_Balance!B:B,0))*E109</f>
        <v>380</v>
      </c>
      <c r="D109" s="97">
        <f>IFERROR(INDEX(ref_Unit_Balance!$B:$B,MATCH(F109,ref_Unit_Balance!C:C,0)),0)</f>
        <v>1052</v>
      </c>
      <c r="E109" s="97">
        <v>10</v>
      </c>
      <c r="F109" s="98" t="s">
        <v>248</v>
      </c>
      <c r="G109" s="97">
        <f>INDEX(ref_Unit_Balance!$V:$V,MATCH(D109,ref_Unit_Balance!B:B,0))*E109</f>
        <v>18750</v>
      </c>
      <c r="H109" s="97">
        <f>INDEX(ref_Unit_Balance!$R:$R,MATCH(D109,ref_Unit_Balance!B:B,0))*E109</f>
        <v>2250</v>
      </c>
    </row>
    <row r="110" spans="1:8" ht="13.5">
      <c r="A110" s="94">
        <v>1</v>
      </c>
      <c r="B110" s="97">
        <v>18</v>
      </c>
      <c r="C110" s="97">
        <f>INDEX(ref_Unit_Balance!$G:$G,MATCH(D110,ref_Unit_Balance!B:B,0))*E110</f>
        <v>950</v>
      </c>
      <c r="D110" s="97">
        <f>IFERROR(INDEX(ref_Unit_Balance!$B:$B,MATCH(F110,ref_Unit_Balance!C:C,0)),0)</f>
        <v>1051</v>
      </c>
      <c r="E110" s="97">
        <v>25</v>
      </c>
      <c r="F110" s="98" t="s">
        <v>247</v>
      </c>
      <c r="G110" s="97">
        <f>INDEX(ref_Unit_Balance!$V:$V,MATCH(D110,ref_Unit_Balance!B:B,0))*E110</f>
        <v>37500</v>
      </c>
      <c r="H110" s="97">
        <f>INDEX(ref_Unit_Balance!$R:$R,MATCH(D110,ref_Unit_Balance!B:B,0))*E110</f>
        <v>3750</v>
      </c>
    </row>
    <row r="111" spans="1:8" ht="13.5">
      <c r="A111" s="94">
        <v>1</v>
      </c>
      <c r="B111" s="97">
        <v>18</v>
      </c>
      <c r="C111" s="97">
        <f>INDEX(ref_Unit_Balance!$G:$G,MATCH(D111,ref_Unit_Balance!B:B,0))*E111</f>
        <v>340</v>
      </c>
      <c r="D111" s="97">
        <f>IFERROR(INDEX(ref_Unit_Balance!$B:$B,MATCH(F111,ref_Unit_Balance!C:C,0)),0)</f>
        <v>1058</v>
      </c>
      <c r="E111" s="97">
        <v>5</v>
      </c>
      <c r="F111" s="98" t="s">
        <v>254</v>
      </c>
      <c r="G111" s="97">
        <f>INDEX(ref_Unit_Balance!$V:$V,MATCH(D111,ref_Unit_Balance!B:B,0))*E111</f>
        <v>10125</v>
      </c>
      <c r="H111" s="97">
        <f>INDEX(ref_Unit_Balance!$R:$R,MATCH(D111,ref_Unit_Balance!B:B,0))*E111</f>
        <v>2430</v>
      </c>
    </row>
    <row r="112" spans="1:8" ht="13.5">
      <c r="A112" s="94">
        <v>1</v>
      </c>
      <c r="B112" s="97">
        <v>18</v>
      </c>
      <c r="C112" s="97">
        <f>INDEX(ref_Unit_Balance!$G:$G,MATCH(D112,ref_Unit_Balance!B:B,0))*E112</f>
        <v>680</v>
      </c>
      <c r="D112" s="97">
        <f>IFERROR(INDEX(ref_Unit_Balance!$B:$B,MATCH(F112,ref_Unit_Balance!C:C,0)),0)</f>
        <v>1056</v>
      </c>
      <c r="E112" s="97">
        <v>10</v>
      </c>
      <c r="F112" s="98" t="s">
        <v>252</v>
      </c>
      <c r="G112" s="97">
        <f>INDEX(ref_Unit_Balance!$V:$V,MATCH(D112,ref_Unit_Balance!B:B,0))*E112</f>
        <v>33750</v>
      </c>
      <c r="H112" s="97">
        <f>INDEX(ref_Unit_Balance!$R:$R,MATCH(D112,ref_Unit_Balance!B:B,0))*E112</f>
        <v>4050</v>
      </c>
    </row>
    <row r="113" spans="1:8" ht="13.5">
      <c r="A113" s="94">
        <v>1</v>
      </c>
      <c r="B113" s="97">
        <v>18</v>
      </c>
      <c r="C113" s="97">
        <f>INDEX(ref_Unit_Balance!$G:$G,MATCH(D113,ref_Unit_Balance!B:B,0))*E113</f>
        <v>190</v>
      </c>
      <c r="D113" s="97">
        <f>IFERROR(INDEX(ref_Unit_Balance!$B:$B,MATCH(F113,ref_Unit_Balance!C:C,0)),0)</f>
        <v>1052</v>
      </c>
      <c r="E113" s="97">
        <v>5</v>
      </c>
      <c r="F113" s="98" t="s">
        <v>248</v>
      </c>
      <c r="G113" s="97">
        <f>INDEX(ref_Unit_Balance!$V:$V,MATCH(D113,ref_Unit_Balance!B:B,0))*E113</f>
        <v>9375</v>
      </c>
      <c r="H113" s="97">
        <f>INDEX(ref_Unit_Balance!$R:$R,MATCH(D113,ref_Unit_Balance!B:B,0))*E113</f>
        <v>1125</v>
      </c>
    </row>
    <row r="114" spans="1:8" ht="13.5">
      <c r="A114" s="94">
        <v>1</v>
      </c>
      <c r="B114" s="97">
        <v>18</v>
      </c>
      <c r="C114" s="97">
        <f>INDEX(ref_Unit_Balance!$G:$G,MATCH(D114,ref_Unit_Balance!B:B,0))*E114</f>
        <v>408</v>
      </c>
      <c r="D114" s="97">
        <f>IFERROR(INDEX(ref_Unit_Balance!$B:$B,MATCH(F114,ref_Unit_Balance!C:C,0)),0)</f>
        <v>1057</v>
      </c>
      <c r="E114" s="97">
        <v>6</v>
      </c>
      <c r="F114" s="98" t="s">
        <v>253</v>
      </c>
      <c r="G114" s="97">
        <f>INDEX(ref_Unit_Balance!$V:$V,MATCH(D114,ref_Unit_Balance!B:B,0))*E114</f>
        <v>20250</v>
      </c>
      <c r="H114" s="97">
        <f>INDEX(ref_Unit_Balance!$R:$R,MATCH(D114,ref_Unit_Balance!B:B,0))*E114</f>
        <v>2430</v>
      </c>
    </row>
    <row r="115" spans="1:8" ht="13.5">
      <c r="A115" s="94">
        <v>1</v>
      </c>
      <c r="B115" s="97">
        <v>18</v>
      </c>
      <c r="C115" s="97">
        <f>INDEX(ref_Unit_Balance!$G:$G,MATCH(D115,ref_Unit_Balance!B:B,0))*E115</f>
        <v>250</v>
      </c>
      <c r="D115" s="97">
        <f>IFERROR(INDEX(ref_Unit_Balance!$B:$B,MATCH(F115,ref_Unit_Balance!C:C,0)),0)</f>
        <v>1062</v>
      </c>
      <c r="E115" s="97">
        <v>5</v>
      </c>
      <c r="F115" s="98" t="s">
        <v>258</v>
      </c>
      <c r="G115" s="97">
        <f>INDEX(ref_Unit_Balance!$V:$V,MATCH(D115,ref_Unit_Balance!B:B,0))*E115</f>
        <v>10000</v>
      </c>
      <c r="H115" s="97">
        <f>INDEX(ref_Unit_Balance!$R:$R,MATCH(D115,ref_Unit_Balance!B:B,0))*E115</f>
        <v>1000</v>
      </c>
    </row>
    <row r="116" spans="1:8" ht="13.5">
      <c r="A116" s="94">
        <v>1</v>
      </c>
      <c r="B116" s="97">
        <v>18</v>
      </c>
      <c r="C116" s="97">
        <f>INDEX(ref_Unit_Balance!$G:$G,MATCH(D116,ref_Unit_Balance!B:B,0))*E116</f>
        <v>750</v>
      </c>
      <c r="D116" s="97">
        <f>IFERROR(INDEX(ref_Unit_Balance!$B:$B,MATCH(F116,ref_Unit_Balance!C:C,0)),0)</f>
        <v>1060</v>
      </c>
      <c r="E116" s="97">
        <v>15</v>
      </c>
      <c r="F116" s="98" t="s">
        <v>256</v>
      </c>
      <c r="G116" s="97">
        <f>INDEX(ref_Unit_Balance!$V:$V,MATCH(D116,ref_Unit_Balance!B:B,0))*E116</f>
        <v>37500</v>
      </c>
      <c r="H116" s="97">
        <f>INDEX(ref_Unit_Balance!$R:$R,MATCH(D116,ref_Unit_Balance!B:B,0))*E116</f>
        <v>4500</v>
      </c>
    </row>
    <row r="117" spans="1:8" ht="13.5">
      <c r="A117" s="94">
        <v>1</v>
      </c>
      <c r="B117" s="97">
        <v>18</v>
      </c>
      <c r="C117" s="97">
        <f>INDEX(ref_Unit_Balance!$G:$G,MATCH(D117,ref_Unit_Balance!B:B,0))*E117</f>
        <v>300</v>
      </c>
      <c r="D117" s="97">
        <f>IFERROR(INDEX(ref_Unit_Balance!$B:$B,MATCH(F117,ref_Unit_Balance!C:C,0)),0)</f>
        <v>1061</v>
      </c>
      <c r="E117" s="97">
        <v>6</v>
      </c>
      <c r="F117" s="98" t="s">
        <v>257</v>
      </c>
      <c r="G117" s="97">
        <f>INDEX(ref_Unit_Balance!$V:$V,MATCH(D117,ref_Unit_Balance!B:B,0))*E117</f>
        <v>15000</v>
      </c>
      <c r="H117" s="97">
        <f>INDEX(ref_Unit_Balance!$R:$R,MATCH(D117,ref_Unit_Balance!B:B,0))*E117</f>
        <v>1800</v>
      </c>
    </row>
    <row r="118" spans="1:8" ht="13.5">
      <c r="A118" s="94">
        <v>1</v>
      </c>
      <c r="B118" s="97">
        <v>19</v>
      </c>
      <c r="C118" s="97">
        <f>INDEX(ref_Unit_Balance!$G:$G,MATCH(D118,ref_Unit_Balance!B:B,0))*E118</f>
        <v>750</v>
      </c>
      <c r="D118" s="97">
        <f>IFERROR(INDEX(ref_Unit_Balance!$B:$B,MATCH(F118,ref_Unit_Balance!C:C,0)),0)</f>
        <v>1063</v>
      </c>
      <c r="E118" s="97">
        <v>15</v>
      </c>
      <c r="F118" s="98" t="s">
        <v>259</v>
      </c>
      <c r="G118" s="97">
        <f>INDEX(ref_Unit_Balance!$V:$V,MATCH(D118,ref_Unit_Balance!B:B,0))*E118</f>
        <v>30000</v>
      </c>
      <c r="H118" s="97">
        <f>INDEX(ref_Unit_Balance!$R:$R,MATCH(D118,ref_Unit_Balance!B:B,0))*E118</f>
        <v>3000</v>
      </c>
    </row>
    <row r="119" spans="1:8" ht="13.5">
      <c r="A119" s="94">
        <v>1</v>
      </c>
      <c r="B119" s="97">
        <v>19</v>
      </c>
      <c r="C119" s="97">
        <f>INDEX(ref_Unit_Balance!$G:$G,MATCH(D119,ref_Unit_Balance!B:B,0))*E119</f>
        <v>1245</v>
      </c>
      <c r="D119" s="97">
        <f>IFERROR(INDEX(ref_Unit_Balance!$B:$B,MATCH(F119,ref_Unit_Balance!C:C,0)),0)</f>
        <v>1064</v>
      </c>
      <c r="E119" s="97">
        <v>15</v>
      </c>
      <c r="F119" s="98" t="s">
        <v>260</v>
      </c>
      <c r="G119" s="97">
        <f>INDEX(ref_Unit_Balance!$V:$V,MATCH(D119,ref_Unit_Balance!B:B,0))*E119</f>
        <v>49500</v>
      </c>
      <c r="H119" s="97">
        <f>INDEX(ref_Unit_Balance!$R:$R,MATCH(D119,ref_Unit_Balance!B:B,0))*E119</f>
        <v>4950</v>
      </c>
    </row>
    <row r="120" spans="1:8" ht="13.5">
      <c r="A120" s="94">
        <v>1</v>
      </c>
      <c r="B120" s="97">
        <v>19</v>
      </c>
      <c r="C120" s="97">
        <f>INDEX(ref_Unit_Balance!$G:$G,MATCH(D120,ref_Unit_Balance!B:B,0))*E120</f>
        <v>830</v>
      </c>
      <c r="D120" s="97">
        <f>IFERROR(INDEX(ref_Unit_Balance!$B:$B,MATCH(F120,ref_Unit_Balance!C:C,0)),0)</f>
        <v>1066</v>
      </c>
      <c r="E120" s="97">
        <v>10</v>
      </c>
      <c r="F120" s="98" t="s">
        <v>262</v>
      </c>
      <c r="G120" s="97">
        <f>INDEX(ref_Unit_Balance!$V:$V,MATCH(D120,ref_Unit_Balance!B:B,0))*E120</f>
        <v>41250</v>
      </c>
      <c r="H120" s="97">
        <f>INDEX(ref_Unit_Balance!$R:$R,MATCH(D120,ref_Unit_Balance!B:B,0))*E120</f>
        <v>2970</v>
      </c>
    </row>
    <row r="121" spans="1:8" ht="13.5">
      <c r="A121" s="94">
        <v>1</v>
      </c>
      <c r="B121" s="97">
        <v>19</v>
      </c>
      <c r="C121" s="97">
        <f>INDEX(ref_Unit_Balance!$G:$G,MATCH(D121,ref_Unit_Balance!B:B,0))*E121</f>
        <v>476</v>
      </c>
      <c r="D121" s="97">
        <f>IFERROR(INDEX(ref_Unit_Balance!$B:$B,MATCH(F121,ref_Unit_Balance!C:C,0)),0)</f>
        <v>1059</v>
      </c>
      <c r="E121" s="97">
        <v>7</v>
      </c>
      <c r="F121" s="98" t="s">
        <v>255</v>
      </c>
      <c r="G121" s="97">
        <f>INDEX(ref_Unit_Balance!$V:$V,MATCH(D121,ref_Unit_Balance!B:B,0))*E121</f>
        <v>23625</v>
      </c>
      <c r="H121" s="97">
        <f>INDEX(ref_Unit_Balance!$R:$R,MATCH(D121,ref_Unit_Balance!B:B,0))*E121</f>
        <v>2835</v>
      </c>
    </row>
    <row r="122" spans="1:8" ht="13.5">
      <c r="A122" s="94">
        <v>1</v>
      </c>
      <c r="B122" s="97">
        <v>19</v>
      </c>
      <c r="C122" s="97">
        <f>INDEX(ref_Unit_Balance!$G:$G,MATCH(D122,ref_Unit_Balance!B:B,0))*E122</f>
        <v>680</v>
      </c>
      <c r="D122" s="97">
        <f>IFERROR(INDEX(ref_Unit_Balance!$B:$B,MATCH(F122,ref_Unit_Balance!C:C,0)),0)</f>
        <v>1055</v>
      </c>
      <c r="E122" s="97">
        <v>10</v>
      </c>
      <c r="F122" s="98" t="s">
        <v>251</v>
      </c>
      <c r="G122" s="97">
        <f>INDEX(ref_Unit_Balance!$V:$V,MATCH(D122,ref_Unit_Balance!B:B,0))*E122</f>
        <v>33750</v>
      </c>
      <c r="H122" s="97">
        <f>INDEX(ref_Unit_Balance!$R:$R,MATCH(D122,ref_Unit_Balance!B:B,0))*E122</f>
        <v>4050</v>
      </c>
    </row>
    <row r="123" spans="1:8" ht="13.5">
      <c r="A123" s="94">
        <v>1</v>
      </c>
      <c r="B123" s="97">
        <v>19</v>
      </c>
      <c r="C123" s="97">
        <f>INDEX(ref_Unit_Balance!$G:$G,MATCH(D123,ref_Unit_Balance!B:B,0))*E123</f>
        <v>250</v>
      </c>
      <c r="D123" s="97">
        <f>IFERROR(INDEX(ref_Unit_Balance!$B:$B,MATCH(F123,ref_Unit_Balance!C:C,0)),0)</f>
        <v>1062</v>
      </c>
      <c r="E123" s="97">
        <v>5</v>
      </c>
      <c r="F123" s="98" t="s">
        <v>258</v>
      </c>
      <c r="G123" s="97">
        <f>INDEX(ref_Unit_Balance!$V:$V,MATCH(D123,ref_Unit_Balance!B:B,0))*E123</f>
        <v>10000</v>
      </c>
      <c r="H123" s="97">
        <f>INDEX(ref_Unit_Balance!$R:$R,MATCH(D123,ref_Unit_Balance!B:B,0))*E123</f>
        <v>1000</v>
      </c>
    </row>
    <row r="124" spans="1:8" ht="13.5">
      <c r="A124" s="94">
        <v>1</v>
      </c>
      <c r="B124" s="97">
        <v>19</v>
      </c>
      <c r="C124" s="97">
        <f>INDEX(ref_Unit_Balance!$G:$G,MATCH(D124,ref_Unit_Balance!B:B,0))*E124</f>
        <v>125</v>
      </c>
      <c r="D124" s="97">
        <f>IFERROR(INDEX(ref_Unit_Balance!$B:$B,MATCH(F124,ref_Unit_Balance!C:C,0)),0)</f>
        <v>1011</v>
      </c>
      <c r="E124" s="97">
        <v>5</v>
      </c>
      <c r="F124" s="98" t="s">
        <v>197</v>
      </c>
      <c r="G124" s="97">
        <f>INDEX(ref_Unit_Balance!$V:$V,MATCH(D124,ref_Unit_Balance!B:B,0))*E124</f>
        <v>6250</v>
      </c>
      <c r="H124" s="97">
        <f>INDEX(ref_Unit_Balance!$R:$R,MATCH(D124,ref_Unit_Balance!B:B,0))*E124</f>
        <v>750</v>
      </c>
    </row>
    <row r="125" spans="1:8" ht="13.5">
      <c r="A125" s="94">
        <v>1</v>
      </c>
      <c r="B125" s="97">
        <v>20</v>
      </c>
      <c r="C125" s="97">
        <f>INDEX(ref_Unit_Balance!$G:$G,MATCH(D125,ref_Unit_Balance!B:B,0))*E125</f>
        <v>249</v>
      </c>
      <c r="D125" s="97">
        <f>IFERROR(INDEX(ref_Unit_Balance!$B:$B,MATCH(F125,ref_Unit_Balance!C:C,0)),0)</f>
        <v>1065</v>
      </c>
      <c r="E125" s="97">
        <v>3</v>
      </c>
      <c r="F125" s="98" t="s">
        <v>261</v>
      </c>
      <c r="G125" s="97">
        <f>INDEX(ref_Unit_Balance!$V:$V,MATCH(D125,ref_Unit_Balance!B:B,0))*E125</f>
        <v>12375</v>
      </c>
      <c r="H125" s="97">
        <f>INDEX(ref_Unit_Balance!$R:$R,MATCH(D125,ref_Unit_Balance!B:B,0))*E125</f>
        <v>891</v>
      </c>
    </row>
    <row r="126" spans="1:8" ht="13.5">
      <c r="A126" s="94">
        <v>1</v>
      </c>
      <c r="B126" s="97">
        <v>20</v>
      </c>
      <c r="C126" s="97">
        <f>INDEX(ref_Unit_Balance!$G:$G,MATCH(D126,ref_Unit_Balance!B:B,0))*E126</f>
        <v>265</v>
      </c>
      <c r="D126" s="97">
        <f>IFERROR(INDEX(ref_Unit_Balance!$B:$B,MATCH(F126,ref_Unit_Balance!C:C,0)),0)</f>
        <v>1015</v>
      </c>
      <c r="E126" s="97">
        <v>5</v>
      </c>
      <c r="F126" s="98" t="s">
        <v>201</v>
      </c>
      <c r="G126" s="97">
        <f>INDEX(ref_Unit_Balance!$V:$V,MATCH(D126,ref_Unit_Balance!B:B,0))*E126</f>
        <v>13125</v>
      </c>
      <c r="H126" s="97">
        <f>INDEX(ref_Unit_Balance!$R:$R,MATCH(D126,ref_Unit_Balance!B:B,0))*E126</f>
        <v>1575</v>
      </c>
    </row>
    <row r="127" spans="1:8" ht="13.5">
      <c r="A127" s="94">
        <v>1</v>
      </c>
      <c r="B127" s="97">
        <v>20</v>
      </c>
      <c r="C127" s="97">
        <f>INDEX(ref_Unit_Balance!$G:$G,MATCH(D127,ref_Unit_Balance!B:B,0))*E127</f>
        <v>750</v>
      </c>
      <c r="D127" s="97">
        <f>IFERROR(INDEX(ref_Unit_Balance!$B:$B,MATCH(F127,ref_Unit_Balance!C:C,0)),0)</f>
        <v>1060</v>
      </c>
      <c r="E127" s="97">
        <v>15</v>
      </c>
      <c r="F127" s="98" t="s">
        <v>256</v>
      </c>
      <c r="G127" s="97">
        <f>INDEX(ref_Unit_Balance!$V:$V,MATCH(D127,ref_Unit_Balance!B:B,0))*E127</f>
        <v>37500</v>
      </c>
      <c r="H127" s="97">
        <f>INDEX(ref_Unit_Balance!$R:$R,MATCH(D127,ref_Unit_Balance!B:B,0))*E127</f>
        <v>4500</v>
      </c>
    </row>
    <row r="128" spans="1:8" ht="13.5">
      <c r="A128" s="94">
        <v>1</v>
      </c>
      <c r="B128" s="97">
        <v>20</v>
      </c>
      <c r="C128" s="97">
        <f>INDEX(ref_Unit_Balance!$G:$G,MATCH(D128,ref_Unit_Balance!B:B,0))*E128</f>
        <v>750</v>
      </c>
      <c r="D128" s="97">
        <f>IFERROR(INDEX(ref_Unit_Balance!$B:$B,MATCH(F128,ref_Unit_Balance!C:C,0)),0)</f>
        <v>1062</v>
      </c>
      <c r="E128" s="97">
        <v>15</v>
      </c>
      <c r="F128" s="98" t="s">
        <v>258</v>
      </c>
      <c r="G128" s="97">
        <f>INDEX(ref_Unit_Balance!$V:$V,MATCH(D128,ref_Unit_Balance!B:B,0))*E128</f>
        <v>30000</v>
      </c>
      <c r="H128" s="97">
        <f>INDEX(ref_Unit_Balance!$R:$R,MATCH(D128,ref_Unit_Balance!B:B,0))*E128</f>
        <v>3000</v>
      </c>
    </row>
    <row r="129" spans="1:8" ht="13.5">
      <c r="A129" s="94">
        <v>1</v>
      </c>
      <c r="B129" s="97">
        <v>20</v>
      </c>
      <c r="C129" s="97">
        <f>INDEX(ref_Unit_Balance!$G:$G,MATCH(D129,ref_Unit_Balance!B:B,0))*E129</f>
        <v>498</v>
      </c>
      <c r="D129" s="97">
        <f>IFERROR(INDEX(ref_Unit_Balance!$B:$B,MATCH(F129,ref_Unit_Balance!C:C,0)),0)</f>
        <v>1064</v>
      </c>
      <c r="E129" s="97">
        <v>6</v>
      </c>
      <c r="F129" s="98" t="s">
        <v>260</v>
      </c>
      <c r="G129" s="97">
        <f>INDEX(ref_Unit_Balance!$V:$V,MATCH(D129,ref_Unit_Balance!B:B,0))*E129</f>
        <v>19800</v>
      </c>
      <c r="H129" s="97">
        <f>INDEX(ref_Unit_Balance!$R:$R,MATCH(D129,ref_Unit_Balance!B:B,0))*E129</f>
        <v>1980</v>
      </c>
    </row>
    <row r="130" spans="1:8" ht="13.5">
      <c r="A130" s="94">
        <v>1</v>
      </c>
      <c r="B130" s="97">
        <v>20</v>
      </c>
      <c r="C130" s="97">
        <f>INDEX(ref_Unit_Balance!$G:$G,MATCH(D130,ref_Unit_Balance!B:B,0))*E130</f>
        <v>498</v>
      </c>
      <c r="D130" s="97">
        <f>IFERROR(INDEX(ref_Unit_Balance!$B:$B,MATCH(F130,ref_Unit_Balance!C:C,0)),0)</f>
        <v>1066</v>
      </c>
      <c r="E130" s="97">
        <v>6</v>
      </c>
      <c r="F130" s="98" t="s">
        <v>262</v>
      </c>
      <c r="G130" s="97">
        <f>INDEX(ref_Unit_Balance!$V:$V,MATCH(D130,ref_Unit_Balance!B:B,0))*E130</f>
        <v>24750</v>
      </c>
      <c r="H130" s="97">
        <f>INDEX(ref_Unit_Balance!$R:$R,MATCH(D130,ref_Unit_Balance!B:B,0))*E130</f>
        <v>1782</v>
      </c>
    </row>
    <row r="131" spans="1:8" ht="13.5">
      <c r="A131" s="94">
        <v>1</v>
      </c>
      <c r="B131" s="97">
        <v>20</v>
      </c>
      <c r="C131" s="97">
        <f>INDEX(ref_Unit_Balance!$G:$G,MATCH(D131,ref_Unit_Balance!B:B,0))*E131</f>
        <v>272</v>
      </c>
      <c r="D131" s="97">
        <f>IFERROR(INDEX(ref_Unit_Balance!$B:$B,MATCH(F131,ref_Unit_Balance!C:C,0)),0)</f>
        <v>1059</v>
      </c>
      <c r="E131" s="97">
        <v>4</v>
      </c>
      <c r="F131" s="98" t="s">
        <v>255</v>
      </c>
      <c r="G131" s="97">
        <f>INDEX(ref_Unit_Balance!$V:$V,MATCH(D131,ref_Unit_Balance!B:B,0))*E131</f>
        <v>13500</v>
      </c>
      <c r="H131" s="97">
        <f>INDEX(ref_Unit_Balance!$R:$R,MATCH(D131,ref_Unit_Balance!B:B,0))*E131</f>
        <v>1620</v>
      </c>
    </row>
    <row r="132" spans="1:8" ht="13.5">
      <c r="A132" s="94">
        <v>1</v>
      </c>
      <c r="B132" s="97">
        <v>20</v>
      </c>
      <c r="C132" s="97">
        <f>INDEX(ref_Unit_Balance!$G:$G,MATCH(D132,ref_Unit_Balance!B:B,0))*E132</f>
        <v>300</v>
      </c>
      <c r="D132" s="97">
        <f>IFERROR(INDEX(ref_Unit_Balance!$B:$B,MATCH(F132,ref_Unit_Balance!C:C,0)),0)</f>
        <v>1063</v>
      </c>
      <c r="E132" s="97">
        <v>6</v>
      </c>
      <c r="F132" s="98" t="s">
        <v>259</v>
      </c>
      <c r="G132" s="97">
        <f>INDEX(ref_Unit_Balance!$V:$V,MATCH(D132,ref_Unit_Balance!B:B,0))*E132</f>
        <v>12000</v>
      </c>
      <c r="H132" s="97">
        <f>INDEX(ref_Unit_Balance!$R:$R,MATCH(D132,ref_Unit_Balance!B:B,0))*E132</f>
        <v>1200</v>
      </c>
    </row>
    <row r="133" spans="1:8" ht="13.5">
      <c r="A133" s="94">
        <v>1</v>
      </c>
      <c r="B133" s="97">
        <v>20</v>
      </c>
      <c r="C133" s="97">
        <f>INDEX(ref_Unit_Balance!$G:$G,MATCH(D133,ref_Unit_Balance!B:B,0))*E133</f>
        <v>340</v>
      </c>
      <c r="D133" s="97">
        <f>IFERROR(INDEX(ref_Unit_Balance!$B:$B,MATCH(F133,ref_Unit_Balance!C:C,0)),0)</f>
        <v>1057</v>
      </c>
      <c r="E133" s="97">
        <v>5</v>
      </c>
      <c r="F133" s="98" t="s">
        <v>253</v>
      </c>
      <c r="G133" s="97">
        <f>INDEX(ref_Unit_Balance!$V:$V,MATCH(D133,ref_Unit_Balance!B:B,0))*E133</f>
        <v>16875</v>
      </c>
      <c r="H133" s="97">
        <f>INDEX(ref_Unit_Balance!$R:$R,MATCH(D133,ref_Unit_Balance!B:B,0))*E133</f>
        <v>2025</v>
      </c>
    </row>
    <row r="134" spans="1:8" ht="13.5">
      <c r="A134" s="94">
        <v>1</v>
      </c>
      <c r="B134" s="97">
        <v>20</v>
      </c>
      <c r="C134" s="97">
        <f>INDEX(ref_Unit_Balance!$G:$G,MATCH(D134,ref_Unit_Balance!B:B,0))*E134</f>
        <v>272</v>
      </c>
      <c r="D134" s="97">
        <f>IFERROR(INDEX(ref_Unit_Balance!$B:$B,MATCH(F134,ref_Unit_Balance!C:C,0)),0)</f>
        <v>1056</v>
      </c>
      <c r="E134" s="97">
        <v>4</v>
      </c>
      <c r="F134" s="98" t="s">
        <v>252</v>
      </c>
      <c r="G134" s="97">
        <f>INDEX(ref_Unit_Balance!$V:$V,MATCH(D134,ref_Unit_Balance!B:B,0))*E134</f>
        <v>13500</v>
      </c>
      <c r="H134" s="97">
        <f>INDEX(ref_Unit_Balance!$R:$R,MATCH(D134,ref_Unit_Balance!B:B,0))*E134</f>
        <v>1620</v>
      </c>
    </row>
    <row r="135" spans="1:8" ht="13.5">
      <c r="A135" s="94">
        <v>1</v>
      </c>
      <c r="B135" s="97">
        <v>20</v>
      </c>
      <c r="C135" s="97">
        <f>INDEX(ref_Unit_Balance!$G:$G,MATCH(D135,ref_Unit_Balance!B:B,0))*E135</f>
        <v>570</v>
      </c>
      <c r="D135" s="97">
        <f>IFERROR(INDEX(ref_Unit_Balance!$B:$B,MATCH(F135,ref_Unit_Balance!C:C,0)),0)</f>
        <v>1054</v>
      </c>
      <c r="E135" s="97">
        <v>15</v>
      </c>
      <c r="F135" s="98" t="s">
        <v>250</v>
      </c>
      <c r="G135" s="97">
        <f>INDEX(ref_Unit_Balance!$V:$V,MATCH(D135,ref_Unit_Balance!B:B,0))*E135</f>
        <v>28125</v>
      </c>
      <c r="H135" s="97">
        <f>INDEX(ref_Unit_Balance!$R:$R,MATCH(D135,ref_Unit_Balance!B:B,0))*E135</f>
        <v>3375</v>
      </c>
    </row>
    <row r="136" spans="1:8" ht="13.5">
      <c r="A136" s="94">
        <v>1</v>
      </c>
      <c r="B136" s="97">
        <v>20</v>
      </c>
      <c r="C136" s="97">
        <f>INDEX(ref_Unit_Balance!$G:$G,MATCH(D136,ref_Unit_Balance!B:B,0))*E136</f>
        <v>380</v>
      </c>
      <c r="D136" s="97">
        <f>IFERROR(INDEX(ref_Unit_Balance!$B:$B,MATCH(F136,ref_Unit_Balance!C:C,0)),0)</f>
        <v>1052</v>
      </c>
      <c r="E136" s="97">
        <v>10</v>
      </c>
      <c r="F136" s="98" t="s">
        <v>248</v>
      </c>
      <c r="G136" s="97">
        <f>INDEX(ref_Unit_Balance!$V:$V,MATCH(D136,ref_Unit_Balance!B:B,0))*E136</f>
        <v>18750</v>
      </c>
      <c r="H136" s="97">
        <f>INDEX(ref_Unit_Balance!$R:$R,MATCH(D136,ref_Unit_Balance!B:B,0))*E136</f>
        <v>2250</v>
      </c>
    </row>
    <row r="137" spans="1:8" ht="13.5">
      <c r="A137" s="94">
        <v>1</v>
      </c>
      <c r="B137" s="97">
        <v>20</v>
      </c>
      <c r="C137" s="97">
        <f>INDEX(ref_Unit_Balance!$G:$G,MATCH(D137,ref_Unit_Balance!B:B,0))*E137</f>
        <v>380</v>
      </c>
      <c r="D137" s="97">
        <f>IFERROR(INDEX(ref_Unit_Balance!$B:$B,MATCH(F137,ref_Unit_Balance!C:C,0)),0)</f>
        <v>1051</v>
      </c>
      <c r="E137" s="97">
        <v>10</v>
      </c>
      <c r="F137" s="98" t="s">
        <v>247</v>
      </c>
      <c r="G137" s="97">
        <f>INDEX(ref_Unit_Balance!$V:$V,MATCH(D137,ref_Unit_Balance!B:B,0))*E137</f>
        <v>15000</v>
      </c>
      <c r="H137" s="97">
        <f>INDEX(ref_Unit_Balance!$R:$R,MATCH(D137,ref_Unit_Balance!B:B,0))*E137</f>
        <v>1500</v>
      </c>
    </row>
  </sheetData>
  <phoneticPr fontId="2" type="noConversion"/>
  <conditionalFormatting sqref="B28:F137">
    <cfRule type="expression" dxfId="1" priority="4">
      <formula>MOD($B28,2)=1</formula>
    </cfRule>
  </conditionalFormatting>
  <conditionalFormatting sqref="C4:C23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{64A15221-2FD9-44BF-BD2C-1360A3FF69BF}</x14:id>
        </ext>
      </extLst>
    </cfRule>
  </conditionalFormatting>
  <conditionalFormatting sqref="G4:H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{6E0C2D58-3B34-4C33-8A2F-7E91E7B8DF65}</x14:id>
        </ext>
      </extLst>
    </cfRule>
  </conditionalFormatting>
  <conditionalFormatting sqref="H4:H2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{1A7F06A5-A2D2-4150-AE2B-851E1B870E45}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A15221-2FD9-44BF-BD2C-1360A3FF69B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C4:C23</xm:sqref>
        </x14:conditionalFormatting>
        <x14:conditionalFormatting xmlns:xm="http://schemas.microsoft.com/office/excel/2006/main">
          <x14:cfRule type="dataBar" id="{6E0C2D58-3B34-4C33-8A2F-7E91E7B8DF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G4:H23</xm:sqref>
        </x14:conditionalFormatting>
        <x14:conditionalFormatting xmlns:xm="http://schemas.microsoft.com/office/excel/2006/main">
          <x14:cfRule type="dataBar" id="{1A7F06A5-A2D2-4150-AE2B-851E1B870E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ErrorMessage="1" xr:uid="{00000000-0002-0000-0C00-000001000000}">
          <x14:formula1>
            <xm:f>ref_Unit_Balance!$C$31:$C$62</xm:f>
          </x14:formula1>
          <xm:sqref>F28:F137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Unitinfo</vt:lpstr>
      <vt:lpstr>UnitGradeInfo</vt:lpstr>
      <vt:lpstr>ConfigTable</vt:lpstr>
      <vt:lpstr>Attendance</vt:lpstr>
      <vt:lpstr>WaveStage</vt:lpstr>
      <vt:lpstr>ProjectileInfo</vt:lpstr>
      <vt:lpstr>Localization</vt:lpstr>
      <vt:lpstr>StageInfo</vt:lpstr>
      <vt:lpstr>StageRewardInfo</vt:lpstr>
      <vt:lpstr>Level</vt:lpstr>
      <vt:lpstr>GachaList</vt:lpstr>
      <vt:lpstr>TutorialInfo</vt:lpstr>
      <vt:lpstr>Dialogue</vt:lpstr>
      <vt:lpstr>EnumTable</vt:lpstr>
      <vt:lpstr>reference</vt:lpstr>
      <vt:lpstr>ref_Rarity</vt:lpstr>
      <vt:lpstr>ref_Unit_Balance</vt:lpstr>
      <vt:lpstr>ref_Stage_Balance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플레로</cp:lastModifiedBy>
  <dcterms:created xsi:type="dcterms:W3CDTF">2023-03-02T06:07:43Z</dcterms:created>
  <dcterms:modified xsi:type="dcterms:W3CDTF">2023-11-10T09:47:49Z</dcterms:modified>
</cp:coreProperties>
</file>