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INGENIERIA FINANCIERA 2\PROINGFIN1.1\"/>
    </mc:Choice>
  </mc:AlternateContent>
  <xr:revisionPtr revIDLastSave="0" documentId="8_{C4F0E4BD-5991-40DB-B763-0C463E454406}" xr6:coauthVersionLast="47" xr6:coauthVersionMax="47" xr10:uidLastSave="{00000000-0000-0000-0000-000000000000}"/>
  <bookViews>
    <workbookView xWindow="-108" yWindow="-108" windowWidth="23256" windowHeight="12456" xr2:uid="{C5D9F65C-93A3-4EC0-A224-F7C087B60165}"/>
  </bookViews>
  <sheets>
    <sheet name="Sho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2" l="1"/>
  <c r="F27" i="2"/>
  <c r="F28" i="2"/>
  <c r="F29" i="2"/>
  <c r="E26" i="2"/>
  <c r="E27" i="2"/>
  <c r="E28" i="2"/>
  <c r="E29" i="2"/>
  <c r="E25" i="2" l="1"/>
  <c r="F25" i="2" s="1"/>
  <c r="E24" i="2"/>
  <c r="F24" i="2" s="1"/>
  <c r="E23" i="2"/>
  <c r="F23" i="2" s="1"/>
  <c r="E22" i="2"/>
  <c r="F22" i="2" s="1"/>
  <c r="E21" i="2"/>
  <c r="F21" i="2" s="1"/>
  <c r="E20" i="2"/>
  <c r="F20" i="2" s="1"/>
  <c r="C18" i="2"/>
  <c r="E19" i="2" s="1"/>
  <c r="F19" i="2" s="1"/>
  <c r="G19" i="2" s="1"/>
  <c r="D9" i="2"/>
  <c r="I16" i="2" s="1"/>
  <c r="G6" i="2"/>
  <c r="H18" i="2" s="1"/>
  <c r="D31" i="2" l="1"/>
  <c r="E30" i="2" s="1"/>
  <c r="F30" i="2" s="1"/>
  <c r="J18" i="2"/>
  <c r="H19" i="2"/>
  <c r="G20" i="2"/>
  <c r="G21" i="2" s="1"/>
  <c r="G22" i="2" s="1"/>
  <c r="G23" i="2" s="1"/>
  <c r="G24" i="2" s="1"/>
  <c r="J19" i="2" l="1"/>
  <c r="I19" i="2"/>
  <c r="G31" i="2"/>
  <c r="G25" i="2"/>
  <c r="G26" i="2" s="1"/>
  <c r="G27" i="2" s="1"/>
  <c r="G28" i="2" s="1"/>
  <c r="G29" i="2" s="1"/>
  <c r="G30" i="2" s="1"/>
  <c r="H20" i="2"/>
  <c r="I20" i="2" s="1"/>
  <c r="J20" i="2" l="1"/>
  <c r="H21" i="2"/>
  <c r="J21" i="2" l="1"/>
  <c r="I21" i="2"/>
  <c r="H22" i="2" s="1"/>
  <c r="I22" i="2" l="1"/>
  <c r="J22" i="2"/>
  <c r="H23" i="2"/>
  <c r="J23" i="2" l="1"/>
  <c r="I23" i="2"/>
  <c r="H24" i="2"/>
  <c r="I24" i="2" l="1"/>
  <c r="H25" i="2"/>
  <c r="J24" i="2"/>
  <c r="I25" i="2" l="1"/>
  <c r="J25" i="2"/>
  <c r="H26" i="2"/>
  <c r="J26" i="2" s="1"/>
  <c r="H27" i="2" l="1"/>
  <c r="J27" i="2" s="1"/>
  <c r="I26" i="2"/>
  <c r="H28" i="2" l="1"/>
  <c r="J28" i="2" s="1"/>
  <c r="I27" i="2"/>
  <c r="H29" i="2" l="1"/>
  <c r="I28" i="2"/>
  <c r="H30" i="2" l="1"/>
  <c r="J29" i="2"/>
  <c r="I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Edson Robles</author>
  </authors>
  <commentList>
    <comment ref="J20" authorId="0" shapeId="0" xr:uid="{CCD073A6-FB34-40A0-8672-341A189AB876}">
      <text>
        <r>
          <rPr>
            <b/>
            <sz val="9"/>
            <color indexed="81"/>
            <rFont val="Tahoma"/>
            <family val="2"/>
          </rPr>
          <t xml:space="preserve">BZ: </t>
        </r>
        <r>
          <rPr>
            <sz val="9"/>
            <color indexed="81"/>
            <rFont val="Tahoma"/>
            <family val="2"/>
          </rPr>
          <t>Dado que el balance es menor al Margin Call se tiene que hacer un deposito para alcanzar el balance inicial</t>
        </r>
      </text>
    </comment>
  </commentList>
</comments>
</file>

<file path=xl/sharedStrings.xml><?xml version="1.0" encoding="utf-8"?>
<sst xmlns="http://schemas.openxmlformats.org/spreadsheetml/2006/main" count="33" uniqueCount="32">
  <si>
    <t>Future price</t>
  </si>
  <si>
    <t>Accumulated</t>
  </si>
  <si>
    <t>Balance</t>
  </si>
  <si>
    <t>Margin call</t>
  </si>
  <si>
    <t>Unidades por Contrato</t>
  </si>
  <si>
    <t>Valor del Activo por Unidad (Strike Price)</t>
  </si>
  <si>
    <t>Número de Contratos</t>
  </si>
  <si>
    <t>Monto de Cuenta Margen por Contrato</t>
  </si>
  <si>
    <t>Determinación del margen Inicial</t>
  </si>
  <si>
    <t>Margin Call por Contrato</t>
  </si>
  <si>
    <t>Cuenta Margen Total</t>
  </si>
  <si>
    <t>Margin Call Total</t>
  </si>
  <si>
    <t>Precio Inicial K</t>
  </si>
  <si>
    <t>Spot Price</t>
  </si>
  <si>
    <t>Calculo de Pérdidas y Ganancias en Cuenta Margen</t>
  </si>
  <si>
    <t>Daily gain (loss) per unit</t>
  </si>
  <si>
    <t>Daily gain (loss) for all contracts</t>
  </si>
  <si>
    <t>Ganancia (Perdida) Final</t>
  </si>
  <si>
    <t xml:space="preserve">Mes 1 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</si>
  <si>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</si>
  <si>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</si>
  <si>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</si>
  <si>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</si>
  <si>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</si>
  <si>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</si>
  <si>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</si>
  <si>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</si>
  <si>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</si>
  <si>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</si>
  <si>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</si>
  <si>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Contrato de Venta (Short)</t>
  </si>
  <si>
    <t xml:space="preserve">Cuentas Margen West Texas Instrument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</si>
</sst>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9" formatCode="_(&quot;$&quot;* #,##0.0000_);_(&quot;$&quot;* \(#,##0.00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166" fontId="0" fillId="0" borderId="0" xfId="1" applyNumberFormat="1" applyFont="1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/>
    <xf numFmtId="167" fontId="0" fillId="0" borderId="0" xfId="2" applyNumberFormat="1" applyFont="1"/>
    <xf numFmtId="167" fontId="0" fillId="2" borderId="0" xfId="0" applyNumberFormat="1" applyFill="1"/>
    <xf numFmtId="164" fontId="0" fillId="2" borderId="0" xfId="0" applyNumberFormat="1" applyFill="1"/>
    <xf numFmtId="0" fontId="7" fillId="0" borderId="0" xfId="0" applyFont="1"/>
    <xf numFmtId="164" fontId="0" fillId="0" borderId="0" xfId="0" applyNumberFormat="1"/>
    <xf numFmtId="0" fontId="7" fillId="0" borderId="1" xfId="0" applyFont="1" applyBorder="1" applyAlignment="1">
      <alignment horizontal="center" vertical="center" wrapText="1"/>
    </xf>
    <xf numFmtId="166" fontId="0" fillId="0" borderId="0" xfId="0" applyNumberFormat="1"/>
    <xf numFmtId="167" fontId="0" fillId="0" borderId="0" xfId="0" applyNumberFormat="1"/>
    <xf numFmtId="167" fontId="0" fillId="3" borderId="0" xfId="0" applyNumberFormat="1" applyFill="1"/>
    <xf numFmtId="167" fontId="0" fillId="3" borderId="0" xfId="2" applyNumberFormat="1" applyFont="1" applyFill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69" fontId="0" fillId="0" borderId="0" xfId="2" applyNumberFormat="1" applyFont="1"/>
    <xf numFmtId="0" fontId="6" fillId="0" borderId="0" xfId="0" applyFont="1" applyFill="1" applyAlignment="1">
      <alignment horizontal="left" vertical="center" wrapText="1"/>
    </xf>
    <xf numFmtId="0" fontId="0" fillId="0" borderId="0" xfId="0" applyFill="1"/>
    <xf numFmtId="0" fontId="5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5" fillId="0" borderId="0" xfId="0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30</xdr:row>
      <xdr:rowOff>99060</xdr:rowOff>
    </xdr:from>
    <xdr:to>
      <xdr:col>5</xdr:col>
      <xdr:colOff>769620</xdr:colOff>
      <xdr:row>30</xdr:row>
      <xdr:rowOff>129540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BC69BA2-32D3-4914-948F-6F95B1B9E159}"/>
            </a:ext>
          </a:extLst>
        </xdr:cNvPr>
        <xdr:cNvCxnSpPr/>
      </xdr:nvCxnSpPr>
      <xdr:spPr>
        <a:xfrm>
          <a:off x="3756660" y="6743700"/>
          <a:ext cx="154686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BE16-C563-470D-BE92-76665C445726}">
  <dimension ref="B1:M31"/>
  <sheetViews>
    <sheetView tabSelected="1" zoomScale="57" zoomScaleNormal="55" workbookViewId="0">
      <selection activeCell="C1" sqref="C1:G1"/>
    </sheetView>
  </sheetViews>
  <sheetFormatPr baseColWidth="10" defaultColWidth="8.88671875" defaultRowHeight="14.4" x14ac:dyDescent="0.3"/>
  <cols>
    <col min="2" max="2" width="14" bestFit="1" customWidth="1"/>
    <col min="3" max="3" width="16.5546875" customWidth="1"/>
    <col min="4" max="4" width="13.33203125" customWidth="1"/>
    <col min="5" max="5" width="18.33203125" customWidth="1"/>
    <col min="6" max="6" width="20.21875" customWidth="1"/>
    <col min="7" max="7" width="27" customWidth="1"/>
    <col min="8" max="8" width="25" customWidth="1"/>
    <col min="9" max="9" width="14" customWidth="1"/>
    <col min="11" max="11" width="45.109375" customWidth="1"/>
    <col min="13" max="13" width="59.33203125" customWidth="1"/>
  </cols>
  <sheetData>
    <row r="1" spans="3:13" ht="18" x14ac:dyDescent="0.35">
      <c r="C1" s="16" t="s">
        <v>31</v>
      </c>
      <c r="D1" s="16"/>
      <c r="E1" s="16"/>
      <c r="F1" s="16"/>
      <c r="G1" s="16"/>
    </row>
    <row r="2" spans="3:13" x14ac:dyDescent="0.3">
      <c r="C2" s="17" t="s">
        <v>30</v>
      </c>
      <c r="D2" s="17"/>
      <c r="E2" s="17"/>
      <c r="F2" s="17"/>
      <c r="G2" s="17"/>
    </row>
    <row r="3" spans="3:13" ht="15" thickBot="1" x14ac:dyDescent="0.35">
      <c r="K3" s="26"/>
      <c r="L3" s="26"/>
      <c r="M3" s="26"/>
    </row>
    <row r="4" spans="3:13" x14ac:dyDescent="0.3">
      <c r="C4" s="18" t="s">
        <v>8</v>
      </c>
      <c r="D4" s="19"/>
      <c r="E4" s="19"/>
      <c r="F4" s="19"/>
      <c r="G4" s="20"/>
      <c r="K4" s="26"/>
      <c r="L4" s="26"/>
      <c r="M4" s="26"/>
    </row>
    <row r="5" spans="3:13" ht="43.2" x14ac:dyDescent="0.3">
      <c r="C5" s="3" t="s">
        <v>5</v>
      </c>
      <c r="D5" s="3" t="s">
        <v>4</v>
      </c>
      <c r="E5" s="3" t="s">
        <v>7</v>
      </c>
      <c r="F5" s="3" t="s">
        <v>6</v>
      </c>
      <c r="G5" s="3" t="s">
        <v>10</v>
      </c>
      <c r="K5" s="25"/>
      <c r="L5" s="25"/>
      <c r="M5" s="25"/>
    </row>
    <row r="6" spans="3:13" x14ac:dyDescent="0.3">
      <c r="C6" s="24">
        <v>83.32</v>
      </c>
      <c r="D6" s="2">
        <v>1000</v>
      </c>
      <c r="E6" s="5">
        <v>1000</v>
      </c>
      <c r="F6">
        <v>12</v>
      </c>
      <c r="G6" s="5">
        <f>+E6*F6</f>
        <v>12000</v>
      </c>
      <c r="K6" s="27"/>
      <c r="L6" s="28"/>
      <c r="M6" s="26"/>
    </row>
    <row r="7" spans="3:13" x14ac:dyDescent="0.3">
      <c r="E7" s="11"/>
      <c r="K7" s="27"/>
      <c r="L7" s="28"/>
      <c r="M7" s="26"/>
    </row>
    <row r="8" spans="3:13" ht="28.8" x14ac:dyDescent="0.3">
      <c r="C8" s="3" t="s">
        <v>9</v>
      </c>
      <c r="D8" s="3" t="s">
        <v>11</v>
      </c>
      <c r="K8" s="27"/>
      <c r="L8" s="28"/>
      <c r="M8" s="26"/>
    </row>
    <row r="9" spans="3:13" x14ac:dyDescent="0.3">
      <c r="C9" s="5">
        <v>500</v>
      </c>
      <c r="D9" s="5">
        <f>+C9*F6</f>
        <v>6000</v>
      </c>
      <c r="K9" s="27"/>
      <c r="L9" s="28"/>
      <c r="M9" s="26"/>
    </row>
    <row r="10" spans="3:13" x14ac:dyDescent="0.3">
      <c r="K10" s="27"/>
      <c r="L10" s="28"/>
      <c r="M10" s="26"/>
    </row>
    <row r="11" spans="3:13" x14ac:dyDescent="0.3">
      <c r="K11" s="29"/>
      <c r="L11" s="28"/>
      <c r="M11" s="26"/>
    </row>
    <row r="12" spans="3:13" x14ac:dyDescent="0.3">
      <c r="K12" s="26"/>
      <c r="L12" s="28"/>
      <c r="M12" s="26"/>
    </row>
    <row r="13" spans="3:13" x14ac:dyDescent="0.3">
      <c r="K13" s="29"/>
      <c r="L13" s="28"/>
      <c r="M13" s="26"/>
    </row>
    <row r="14" spans="3:13" ht="15" thickBot="1" x14ac:dyDescent="0.35">
      <c r="D14" s="2"/>
      <c r="K14" s="26"/>
      <c r="L14" s="26"/>
      <c r="M14" s="26"/>
    </row>
    <row r="15" spans="3:13" x14ac:dyDescent="0.3">
      <c r="C15" s="21" t="s">
        <v>14</v>
      </c>
      <c r="D15" s="22"/>
      <c r="E15" s="22"/>
      <c r="F15" s="22"/>
      <c r="G15" s="23"/>
      <c r="K15" s="26"/>
      <c r="L15" s="26"/>
      <c r="M15" s="26"/>
    </row>
    <row r="16" spans="3:13" x14ac:dyDescent="0.3">
      <c r="I16" s="12">
        <f>+D9</f>
        <v>6000</v>
      </c>
      <c r="K16" s="26"/>
      <c r="L16" s="26"/>
      <c r="M16" s="26"/>
    </row>
    <row r="17" spans="2:11" ht="43.2" x14ac:dyDescent="0.3">
      <c r="C17" s="10" t="s">
        <v>0</v>
      </c>
      <c r="D17" s="10" t="s">
        <v>13</v>
      </c>
      <c r="E17" s="10" t="s">
        <v>15</v>
      </c>
      <c r="F17" s="10" t="s">
        <v>16</v>
      </c>
      <c r="G17" s="10" t="s">
        <v>1</v>
      </c>
      <c r="H17" s="10" t="s">
        <v>2</v>
      </c>
      <c r="I17" s="10" t="s">
        <v>3</v>
      </c>
      <c r="J17" s="10" t="s">
        <v>3</v>
      </c>
      <c r="K17" s="8"/>
    </row>
    <row r="18" spans="2:11" x14ac:dyDescent="0.3">
      <c r="B18" t="s">
        <v>12</v>
      </c>
      <c r="C18" s="7">
        <f>+C6</f>
        <v>83.32</v>
      </c>
      <c r="E18" s="1"/>
      <c r="F18" s="1"/>
      <c r="H18" s="6">
        <f>+G6</f>
        <v>12000</v>
      </c>
      <c r="J18" t="str">
        <f>+IF(H18&lt;$D$9,"Y","N")</f>
        <v>N</v>
      </c>
      <c r="K18" s="8"/>
    </row>
    <row r="19" spans="2:11" x14ac:dyDescent="0.3">
      <c r="B19" t="s">
        <v>18</v>
      </c>
      <c r="D19">
        <v>76.290000000000006</v>
      </c>
      <c r="E19" s="9">
        <f>+C18-D19</f>
        <v>7.0299999999999869</v>
      </c>
      <c r="F19" s="11">
        <f>+E19*$D$6*$F$6</f>
        <v>84359.999999999854</v>
      </c>
      <c r="G19" s="12">
        <f>+F19+G18</f>
        <v>84359.999999999854</v>
      </c>
      <c r="H19" s="12">
        <f>+G19+H18</f>
        <v>96359.999999999854</v>
      </c>
      <c r="I19" s="12">
        <f>+H18-H19</f>
        <v>-84359.999999999854</v>
      </c>
      <c r="J19" t="str">
        <f t="shared" ref="J19:J29" si="0">+IF(H19&lt;$D$9,"Y","N")</f>
        <v>N</v>
      </c>
      <c r="K19" s="8"/>
    </row>
    <row r="20" spans="2:11" x14ac:dyDescent="0.3">
      <c r="B20" t="s">
        <v>19</v>
      </c>
      <c r="D20">
        <v>77.070499999999996</v>
      </c>
      <c r="E20" s="9">
        <f>+D19-D20</f>
        <v>-0.78049999999998931</v>
      </c>
      <c r="F20" s="11">
        <f t="shared" ref="F20:F30" si="1">+E20*$D$6*$F$6</f>
        <v>-9365.9999999998727</v>
      </c>
      <c r="G20" s="12">
        <f t="shared" ref="G20:G31" si="2">+F20+G19</f>
        <v>74993.999999999985</v>
      </c>
      <c r="H20" s="12">
        <f>+F20+H19</f>
        <v>86993.999999999985</v>
      </c>
      <c r="I20" s="12">
        <f>+H18-H20</f>
        <v>-74993.999999999985</v>
      </c>
      <c r="J20" s="15" t="str">
        <f t="shared" si="0"/>
        <v>N</v>
      </c>
      <c r="K20" s="8"/>
    </row>
    <row r="21" spans="2:11" x14ac:dyDescent="0.3">
      <c r="B21" t="s">
        <v>20</v>
      </c>
      <c r="D21">
        <v>77.858999999999995</v>
      </c>
      <c r="E21" s="9">
        <f t="shared" ref="E21:E25" si="3">+D20-D21</f>
        <v>-0.78849999999999909</v>
      </c>
      <c r="F21" s="11">
        <f t="shared" si="1"/>
        <v>-9461.9999999999891</v>
      </c>
      <c r="G21" s="12">
        <f t="shared" si="2"/>
        <v>65532</v>
      </c>
      <c r="H21" s="12">
        <f>+F21+H20+I20</f>
        <v>2538.0000000000146</v>
      </c>
      <c r="I21" s="12">
        <f>+H19-H21</f>
        <v>93821.99999999984</v>
      </c>
      <c r="J21" t="str">
        <f t="shared" si="0"/>
        <v>Y</v>
      </c>
      <c r="K21" s="8"/>
    </row>
    <row r="22" spans="2:11" x14ac:dyDescent="0.3">
      <c r="B22" t="s">
        <v>21</v>
      </c>
      <c r="D22">
        <v>78.655600000000007</v>
      </c>
      <c r="E22" s="9">
        <f>+D21-D23</f>
        <v>-1.6014000000000124</v>
      </c>
      <c r="F22" s="11">
        <f t="shared" si="1"/>
        <v>-19216.800000000148</v>
      </c>
      <c r="G22" s="12">
        <f t="shared" si="2"/>
        <v>46315.199999999852</v>
      </c>
      <c r="H22" s="12">
        <f>+F22+H21+I21</f>
        <v>77143.199999999706</v>
      </c>
      <c r="I22" s="12">
        <f t="shared" ref="I21:I29" si="4">+H20-H22</f>
        <v>9850.8000000002794</v>
      </c>
      <c r="J22" t="str">
        <f t="shared" si="0"/>
        <v>N</v>
      </c>
      <c r="K22" s="8"/>
    </row>
    <row r="23" spans="2:11" x14ac:dyDescent="0.3">
      <c r="B23" t="s">
        <v>22</v>
      </c>
      <c r="D23">
        <v>79.460400000000007</v>
      </c>
      <c r="E23" s="9">
        <f>+D23-D24</f>
        <v>-0.81299999999998818</v>
      </c>
      <c r="F23" s="11">
        <f t="shared" si="1"/>
        <v>-9755.9999999998581</v>
      </c>
      <c r="G23" s="12">
        <f t="shared" si="2"/>
        <v>36559.199999999997</v>
      </c>
      <c r="H23" s="12">
        <f t="shared" ref="H23:H30" si="5">+F23+H22</f>
        <v>67387.199999999852</v>
      </c>
      <c r="I23" s="12">
        <f t="shared" si="4"/>
        <v>-64849.199999999837</v>
      </c>
      <c r="J23" t="str">
        <f t="shared" si="0"/>
        <v>N</v>
      </c>
      <c r="K23" s="8"/>
    </row>
    <row r="24" spans="2:11" x14ac:dyDescent="0.3">
      <c r="B24" t="s">
        <v>23</v>
      </c>
      <c r="D24">
        <v>80.273399999999995</v>
      </c>
      <c r="E24" s="9">
        <f>+D24-D25</f>
        <v>-0.82130000000000791</v>
      </c>
      <c r="F24" s="11">
        <f t="shared" si="1"/>
        <v>-9855.600000000095</v>
      </c>
      <c r="G24" s="12">
        <f t="shared" si="2"/>
        <v>26703.599999999904</v>
      </c>
      <c r="H24" s="12">
        <f>+F24+H23+I23</f>
        <v>-7317.6000000000786</v>
      </c>
      <c r="I24" s="12">
        <f t="shared" si="4"/>
        <v>84460.799999999785</v>
      </c>
      <c r="J24" t="str">
        <f t="shared" si="0"/>
        <v>Y</v>
      </c>
    </row>
    <row r="25" spans="2:11" x14ac:dyDescent="0.3">
      <c r="B25" t="s">
        <v>24</v>
      </c>
      <c r="D25">
        <v>81.094700000000003</v>
      </c>
      <c r="E25" s="9">
        <f>+D25-D26</f>
        <v>-0.82970000000000255</v>
      </c>
      <c r="F25" s="11">
        <f t="shared" si="1"/>
        <v>-9956.4000000000306</v>
      </c>
      <c r="G25" s="12">
        <f t="shared" si="2"/>
        <v>16747.199999999873</v>
      </c>
      <c r="H25" s="12">
        <f t="shared" si="5"/>
        <v>-17274.000000000109</v>
      </c>
      <c r="I25" s="12">
        <f t="shared" si="4"/>
        <v>84661.199999999953</v>
      </c>
      <c r="J25" t="str">
        <f t="shared" si="0"/>
        <v>Y</v>
      </c>
    </row>
    <row r="26" spans="2:11" x14ac:dyDescent="0.3">
      <c r="B26" t="s">
        <v>25</v>
      </c>
      <c r="D26">
        <v>81.924400000000006</v>
      </c>
      <c r="E26" s="9">
        <f t="shared" ref="E26:E30" si="6">+D26-D27</f>
        <v>-0.8382000000000005</v>
      </c>
      <c r="F26" s="11">
        <f t="shared" si="1"/>
        <v>-10058.400000000005</v>
      </c>
      <c r="G26" s="12">
        <f t="shared" si="2"/>
        <v>6688.7999999998683</v>
      </c>
      <c r="H26" s="12">
        <f t="shared" si="5"/>
        <v>-27332.400000000114</v>
      </c>
      <c r="I26" s="12">
        <f t="shared" si="4"/>
        <v>20014.800000000036</v>
      </c>
      <c r="J26" t="str">
        <f t="shared" si="0"/>
        <v>Y</v>
      </c>
    </row>
    <row r="27" spans="2:11" x14ac:dyDescent="0.3">
      <c r="B27" t="s">
        <v>26</v>
      </c>
      <c r="D27">
        <v>82.762600000000006</v>
      </c>
      <c r="E27" s="9">
        <f t="shared" si="6"/>
        <v>-0.84669999999999845</v>
      </c>
      <c r="F27" s="11">
        <f t="shared" si="1"/>
        <v>-10160.399999999981</v>
      </c>
      <c r="G27" s="12">
        <f t="shared" si="2"/>
        <v>-3471.6000000001131</v>
      </c>
      <c r="H27" s="12">
        <f t="shared" si="5"/>
        <v>-37492.800000000097</v>
      </c>
      <c r="I27" s="12">
        <f t="shared" si="4"/>
        <v>20218.799999999988</v>
      </c>
      <c r="J27" t="str">
        <f t="shared" si="0"/>
        <v>Y</v>
      </c>
    </row>
    <row r="28" spans="2:11" x14ac:dyDescent="0.3">
      <c r="B28" t="s">
        <v>27</v>
      </c>
      <c r="D28">
        <v>83.609300000000005</v>
      </c>
      <c r="E28" s="9">
        <f t="shared" si="6"/>
        <v>-0.85549999999999216</v>
      </c>
      <c r="F28" s="11">
        <f t="shared" si="1"/>
        <v>-10265.999999999905</v>
      </c>
      <c r="G28" s="12">
        <f t="shared" si="2"/>
        <v>-13737.600000000019</v>
      </c>
      <c r="H28" s="12">
        <f t="shared" si="5"/>
        <v>-47758.8</v>
      </c>
      <c r="I28" s="12">
        <f t="shared" si="4"/>
        <v>20426.399999999889</v>
      </c>
      <c r="J28" t="str">
        <f t="shared" si="0"/>
        <v>Y</v>
      </c>
    </row>
    <row r="29" spans="2:11" x14ac:dyDescent="0.3">
      <c r="B29" t="s">
        <v>28</v>
      </c>
      <c r="D29">
        <v>84.464799999999997</v>
      </c>
      <c r="E29" s="9">
        <f t="shared" si="6"/>
        <v>-0.86410000000000764</v>
      </c>
      <c r="F29" s="11">
        <f t="shared" si="1"/>
        <v>-10369.200000000092</v>
      </c>
      <c r="G29" s="12">
        <f t="shared" si="2"/>
        <v>-24106.800000000112</v>
      </c>
      <c r="H29" s="12">
        <f t="shared" si="5"/>
        <v>-58128.000000000095</v>
      </c>
      <c r="I29" s="12">
        <f t="shared" si="4"/>
        <v>20635.199999999997</v>
      </c>
      <c r="J29" t="str">
        <f t="shared" si="0"/>
        <v>Y</v>
      </c>
    </row>
    <row r="30" spans="2:11" x14ac:dyDescent="0.3">
      <c r="B30" t="s">
        <v>29</v>
      </c>
      <c r="D30">
        <v>85.328900000000004</v>
      </c>
      <c r="E30" s="9">
        <f t="shared" si="6"/>
        <v>-16661.871099999851</v>
      </c>
      <c r="F30" s="11">
        <f t="shared" si="1"/>
        <v>-199942453.1999982</v>
      </c>
      <c r="G30" s="12">
        <f>+F30+G29</f>
        <v>-199966559.99999821</v>
      </c>
      <c r="H30" s="12">
        <f>+F30+H29</f>
        <v>-200000581.1999982</v>
      </c>
    </row>
    <row r="31" spans="2:11" x14ac:dyDescent="0.3">
      <c r="B31" s="4" t="s">
        <v>17</v>
      </c>
      <c r="D31" s="14">
        <f>+(C18-D26)*D6*F6</f>
        <v>16747.199999999852</v>
      </c>
      <c r="G31" s="13">
        <f>+F25+G24</f>
        <v>16747.199999999873</v>
      </c>
    </row>
  </sheetData>
  <mergeCells count="5">
    <mergeCell ref="C1:G1"/>
    <mergeCell ref="C2:G2"/>
    <mergeCell ref="C4:G4"/>
    <mergeCell ref="K5:M5"/>
    <mergeCell ref="C15:G15"/>
  </mergeCells>
  <phoneticPr fontId="1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Robles</dc:creator>
  <cp:lastModifiedBy>PEREZ FELIX, DAVID ALEJANDRO</cp:lastModifiedBy>
  <dcterms:created xsi:type="dcterms:W3CDTF">2020-08-26T12:08:00Z</dcterms:created>
  <dcterms:modified xsi:type="dcterms:W3CDTF">2023-11-30T02:13:11Z</dcterms:modified>
</cp:coreProperties>
</file>