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david.LIZZY\Desktop\All folders\Education\University of Pennsylvania\Business and Financial Modeling Specialization\Wharton Business and Financial Modeling Capstone\Quiz\"/>
    </mc:Choice>
  </mc:AlternateContent>
  <xr:revisionPtr revIDLastSave="0" documentId="13_ncr:1_{2896023E-3D0A-413B-A45A-D853830B59E8}" xr6:coauthVersionLast="45" xr6:coauthVersionMax="45" xr10:uidLastSave="{00000000-0000-0000-0000-000000000000}"/>
  <bookViews>
    <workbookView xWindow="10245" yWindow="1755" windowWidth="10935" windowHeight="7980" tabRatio="500" xr2:uid="{00000000-000D-0000-FFFF-FFFF00000000}"/>
  </bookViews>
  <sheets>
    <sheet name="return (2)" sheetId="1" r:id="rId1"/>
    <sheet name="Sheet1" sheetId="2" r:id="rId2"/>
  </sheets>
  <definedNames>
    <definedName name="solver_adj" localSheetId="0" hidden="1">'return (2)'!$L$15:$L$16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'return (2)'!$L$17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'return (2)'!$J$21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2" i="1" l="1"/>
  <c r="K53" i="1"/>
  <c r="K54" i="1"/>
  <c r="K55" i="1"/>
  <c r="K56" i="1"/>
  <c r="K57" i="1"/>
  <c r="K58" i="1"/>
  <c r="K50" i="1"/>
  <c r="K51" i="1"/>
  <c r="I58" i="1"/>
  <c r="H51" i="1"/>
  <c r="H52" i="1"/>
  <c r="H53" i="1"/>
  <c r="H54" i="1"/>
  <c r="H55" i="1"/>
  <c r="H56" i="1"/>
  <c r="H57" i="1"/>
  <c r="H58" i="1"/>
  <c r="M5" i="1"/>
  <c r="M4" i="1"/>
  <c r="J9" i="1"/>
  <c r="P5" i="1"/>
  <c r="O4" i="1"/>
  <c r="L6" i="1"/>
  <c r="K5" i="1"/>
  <c r="K4" i="1"/>
  <c r="J4" i="1"/>
  <c r="J5" i="1"/>
  <c r="J8" i="1"/>
  <c r="J10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<sst xmlns="http://schemas.openxmlformats.org/spreadsheetml/2006/main" count="31" uniqueCount="20">
  <si>
    <t>Converting into decimal return</t>
  </si>
  <si>
    <t>Date</t>
  </si>
  <si>
    <t>VBTLX</t>
  </si>
  <si>
    <t>VFIAX</t>
  </si>
  <si>
    <t>mean</t>
  </si>
  <si>
    <t>stdv</t>
  </si>
  <si>
    <t>weight</t>
  </si>
  <si>
    <t>Unconstrained</t>
  </si>
  <si>
    <t>Return</t>
  </si>
  <si>
    <t>Risk</t>
  </si>
  <si>
    <t>Sharp Ratio</t>
  </si>
  <si>
    <t>Budget</t>
  </si>
  <si>
    <t>$</t>
  </si>
  <si>
    <t> portfolio monthly return</t>
  </si>
  <si>
    <t>aapl</t>
  </si>
  <si>
    <t>portfolio</t>
  </si>
  <si>
    <t>variance</t>
  </si>
  <si>
    <t>2015 Dec</t>
  </si>
  <si>
    <t>✓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</si>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</sst>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F1F1F"/>
      <name val="Arial"/>
      <family val="2"/>
    </font>
    <font>
      <sz val="11"/>
      <color rgb="FF4D5156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10" fontId="0" fillId="0" borderId="0" xfId="3" applyNumberFormat="1" applyFont="1" applyAlignment="1">
      <alignment horizontal="center"/>
    </xf>
    <xf numFmtId="0" fontId="4" fillId="0" borderId="3" xfId="0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0" borderId="0" xfId="0" applyFont="1"/>
    <xf numFmtId="10" fontId="0" fillId="3" borderId="0" xfId="3" applyNumberFormat="1" applyFont="1" applyFill="1" applyAlignment="1">
      <alignment horizontal="center"/>
    </xf>
    <xf numFmtId="0" fontId="0" fillId="0" borderId="4" xfId="0" applyBorder="1" applyAlignment="1">
      <alignment horizontal="center"/>
    </xf>
    <xf numFmtId="44" fontId="0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1" fontId="0" fillId="3" borderId="0" xfId="2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" fontId="0" fillId="0" borderId="0" xfId="2" applyNumberFormat="1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9" fontId="0" fillId="0" borderId="0" xfId="3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2" borderId="2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6" fillId="0" borderId="0" xfId="0" applyFont="1"/>
    <xf numFmtId="10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437333</xdr:colOff>
      <xdr:row>21</xdr:row>
      <xdr:rowOff>28071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B1BB4-BA3C-453F-95B4-4640E48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33333" cy="4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10</xdr:col>
      <xdr:colOff>427809</xdr:colOff>
      <xdr:row>43</xdr:row>
      <xdr:rowOff>151881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BB9E0C-934F-4E5F-B34B-8DC44BB4F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6523809" cy="4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10</xdr:col>
      <xdr:colOff>408762</xdr:colOff>
      <xdr:row>53</xdr:row>
      <xdr:rowOff>171214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A504FB-7890-4830-A995-5312541A8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82000"/>
          <a:ext cx="6504762" cy="1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abSelected="1" topLeftCell="H43" workbookViewId="0">
      <selection activeCell="M53" sqref="M53"/>
    </sheetView>
  </sheetViews>
  <sheetFormatPr defaultColWidth="8.85546875" defaultRowHeight="15" x14ac:dyDescent="0.25"/>
  <cols>
    <col min="1" max="1" width="7.42578125" style="4" bestFit="1" customWidth="1"/>
    <col min="2" max="2" width="6.42578125" style="5" bestFit="1" customWidth="1"/>
    <col min="3" max="3" width="6.28515625" style="5" bestFit="1" customWidth="1"/>
    <col min="4" max="4" width="8.85546875" style="1"/>
    <col min="5" max="5" width="28.7109375" style="1" bestFit="1" customWidth="1"/>
    <col min="6" max="7" width="7.7109375" style="1" bestFit="1" customWidth="1"/>
    <col min="8" max="8" width="8.85546875" style="1"/>
    <col min="9" max="9" width="11" style="1" bestFit="1" customWidth="1"/>
    <col min="10" max="11" width="14.28515625" style="1" bestFit="1" customWidth="1"/>
    <col min="12" max="12" width="12" style="1" bestFit="1" customWidth="1"/>
    <col min="13" max="13" width="14.28515625" style="1" bestFit="1" customWidth="1"/>
    <col min="14" max="14" width="6.42578125" style="1" bestFit="1" customWidth="1"/>
    <col min="15" max="15" width="12.7109375" style="1" bestFit="1" customWidth="1"/>
    <col min="16" max="16" width="12" style="1" bestFit="1" customWidth="1"/>
    <col min="17" max="16384" width="8.85546875" style="1"/>
  </cols>
  <sheetData>
    <row r="1" spans="1:16" ht="15.75" thickBot="1" x14ac:dyDescent="0.3">
      <c r="E1" s="6" t="s">
        <v>0</v>
      </c>
      <c r="I1" s="1" t="s">
        <v>17</v>
      </c>
    </row>
    <row r="2" spans="1:16" ht="15.75" thickBot="1" x14ac:dyDescent="0.3">
      <c r="A2" s="7" t="s">
        <v>1</v>
      </c>
      <c r="B2" s="8" t="s">
        <v>2</v>
      </c>
      <c r="C2" s="8" t="s">
        <v>3</v>
      </c>
      <c r="E2" s="7" t="s">
        <v>1</v>
      </c>
      <c r="F2" s="8" t="s">
        <v>2</v>
      </c>
      <c r="G2" s="8" t="s">
        <v>3</v>
      </c>
      <c r="I2" s="14" t="s">
        <v>11</v>
      </c>
      <c r="J2" s="15">
        <v>5000000</v>
      </c>
      <c r="K2" s="16"/>
      <c r="L2" s="16"/>
      <c r="M2" s="16"/>
      <c r="N2" s="16"/>
      <c r="O2" s="16"/>
      <c r="P2" s="17"/>
    </row>
    <row r="3" spans="1:16" x14ac:dyDescent="0.25">
      <c r="A3" s="4">
        <v>40909</v>
      </c>
      <c r="B3" s="5">
        <v>0.88</v>
      </c>
      <c r="C3" s="5">
        <v>4.47</v>
      </c>
      <c r="E3" s="4">
        <v>40909</v>
      </c>
      <c r="F3" s="1">
        <f>B3/100</f>
        <v>8.8000000000000005E-3</v>
      </c>
      <c r="G3" s="1">
        <f>C3/100</f>
        <v>4.4699999999999997E-2</v>
      </c>
      <c r="I3" s="18"/>
      <c r="J3" s="19" t="s">
        <v>4</v>
      </c>
      <c r="K3" s="20" t="s">
        <v>5</v>
      </c>
      <c r="L3" s="20" t="s">
        <v>6</v>
      </c>
      <c r="M3" s="20" t="s">
        <v>12</v>
      </c>
      <c r="N3" s="3"/>
      <c r="O3" s="3" t="s">
        <v>2</v>
      </c>
      <c r="P3" s="21" t="s">
        <v>3</v>
      </c>
    </row>
    <row r="4" spans="1:16" x14ac:dyDescent="0.25">
      <c r="A4" s="4">
        <v>40940</v>
      </c>
      <c r="B4" s="5">
        <v>-0.04</v>
      </c>
      <c r="C4" s="5">
        <v>4.32</v>
      </c>
      <c r="E4" s="4">
        <v>40940</v>
      </c>
      <c r="F4" s="1">
        <f t="shared" ref="F4:G57" si="0">B4/100</f>
        <v>-4.0000000000000002E-4</v>
      </c>
      <c r="G4" s="1">
        <f t="shared" si="0"/>
        <v>4.3200000000000002E-2</v>
      </c>
      <c r="I4" s="22" t="s">
        <v>2</v>
      </c>
      <c r="J4" s="19">
        <f>AVERAGE(F3:F50)</f>
        <v>1.7041666666666663E-3</v>
      </c>
      <c r="K4" s="19">
        <f>STDEVP(F3:F50)</f>
        <v>8.0220518554932219E-3</v>
      </c>
      <c r="L4" s="23">
        <v>0.67845880688714555</v>
      </c>
      <c r="M4" s="24">
        <f>L4*$J$2</f>
        <v>3392294.0344357276</v>
      </c>
      <c r="N4" s="9" t="s">
        <v>2</v>
      </c>
      <c r="O4" s="9">
        <f>VARP('return (2)'!$F$3:$F$50)</f>
        <v>6.4353315972222249E-5</v>
      </c>
      <c r="P4" s="25"/>
    </row>
    <row r="5" spans="1:16" ht="15.75" thickBot="1" x14ac:dyDescent="0.3">
      <c r="A5" s="4">
        <v>40969</v>
      </c>
      <c r="B5" s="5">
        <v>-0.56999999999999995</v>
      </c>
      <c r="C5" s="5">
        <v>3.29</v>
      </c>
      <c r="E5" s="4">
        <v>40969</v>
      </c>
      <c r="F5" s="1">
        <f t="shared" si="0"/>
        <v>-5.6999999999999993E-3</v>
      </c>
      <c r="G5" s="1">
        <f t="shared" si="0"/>
        <v>3.2899999999999999E-2</v>
      </c>
      <c r="I5" s="22" t="s">
        <v>3</v>
      </c>
      <c r="J5" s="19">
        <f>AVERAGE(G3:G50)</f>
        <v>1.2379166666666663E-2</v>
      </c>
      <c r="K5" s="19">
        <f>STDEVP(G3:G50)</f>
        <v>2.9942625402129022E-2</v>
      </c>
      <c r="L5" s="23">
        <v>0.32154119311285456</v>
      </c>
      <c r="M5" s="26">
        <f>L5*$J$2</f>
        <v>1607705.9655642728</v>
      </c>
      <c r="N5" s="10" t="s">
        <v>3</v>
      </c>
      <c r="O5" s="11">
        <v>-1.742407986111111E-5</v>
      </c>
      <c r="P5" s="27">
        <f>VARP('return (2)'!$G$3:$G$50)</f>
        <v>8.9656081597222221E-4</v>
      </c>
    </row>
    <row r="6" spans="1:16" x14ac:dyDescent="0.25">
      <c r="A6" s="4">
        <v>41000</v>
      </c>
      <c r="B6" s="5">
        <v>1.1499999999999999</v>
      </c>
      <c r="C6" s="5">
        <v>-0.63</v>
      </c>
      <c r="E6" s="4">
        <v>41000</v>
      </c>
      <c r="F6" s="1">
        <f t="shared" si="0"/>
        <v>1.15E-2</v>
      </c>
      <c r="G6" s="1">
        <f t="shared" si="0"/>
        <v>-6.3E-3</v>
      </c>
      <c r="I6" s="18"/>
      <c r="J6" s="19"/>
      <c r="K6" s="19"/>
      <c r="L6" s="28">
        <f>SUM(L4:L5)</f>
        <v>1</v>
      </c>
      <c r="M6" s="28"/>
      <c r="N6" s="19"/>
      <c r="O6" s="19"/>
      <c r="P6" s="29"/>
    </row>
    <row r="7" spans="1:16" x14ac:dyDescent="0.25">
      <c r="A7" s="4">
        <v>41030</v>
      </c>
      <c r="B7" s="5">
        <v>0.96</v>
      </c>
      <c r="C7" s="5">
        <v>-6.01</v>
      </c>
      <c r="E7" s="4">
        <v>41030</v>
      </c>
      <c r="F7" s="1">
        <f t="shared" si="0"/>
        <v>9.5999999999999992E-3</v>
      </c>
      <c r="G7" s="1">
        <f t="shared" si="0"/>
        <v>-6.0100000000000001E-2</v>
      </c>
      <c r="I7" s="18" t="s">
        <v>7</v>
      </c>
      <c r="J7" s="19"/>
      <c r="K7" s="19"/>
      <c r="L7" s="19"/>
      <c r="M7" s="19"/>
      <c r="N7" s="19"/>
      <c r="O7" s="19"/>
      <c r="P7" s="29"/>
    </row>
    <row r="8" spans="1:16" x14ac:dyDescent="0.25">
      <c r="A8" s="4">
        <v>41061</v>
      </c>
      <c r="B8" s="5">
        <v>0.04</v>
      </c>
      <c r="C8" s="5">
        <v>4.12</v>
      </c>
      <c r="E8" s="4">
        <v>41061</v>
      </c>
      <c r="F8" s="1">
        <f t="shared" si="0"/>
        <v>4.0000000000000002E-4</v>
      </c>
      <c r="G8" s="1">
        <f t="shared" si="0"/>
        <v>4.1200000000000001E-2</v>
      </c>
      <c r="I8" s="18" t="s">
        <v>8</v>
      </c>
      <c r="J8" s="23">
        <f>SUMPRODUCT(J4:J5,L4:L5)</f>
        <v>5.1366189031463883E-3</v>
      </c>
      <c r="K8" s="19"/>
      <c r="L8" s="19"/>
      <c r="M8" s="19"/>
      <c r="N8" s="19"/>
      <c r="O8" s="19"/>
      <c r="P8" s="29"/>
    </row>
    <row r="9" spans="1:16" x14ac:dyDescent="0.25">
      <c r="A9" s="4">
        <v>41091</v>
      </c>
      <c r="B9" s="5">
        <v>1.39</v>
      </c>
      <c r="C9" s="5">
        <v>1.38</v>
      </c>
      <c r="E9" s="4">
        <v>41091</v>
      </c>
      <c r="F9" s="1">
        <f t="shared" si="0"/>
        <v>1.3899999999999999E-2</v>
      </c>
      <c r="G9" s="1">
        <f t="shared" si="0"/>
        <v>1.38E-2</v>
      </c>
      <c r="I9" s="18" t="s">
        <v>9</v>
      </c>
      <c r="J9" s="23">
        <f>SQRT(L4^2*$K$4^2+L5^2*$K$5^2+2*L4*L5*$O$5)</f>
        <v>1.0710477144766254E-2</v>
      </c>
      <c r="K9" s="19"/>
      <c r="L9" s="19"/>
      <c r="M9" s="19"/>
      <c r="N9" s="19"/>
      <c r="O9" s="19"/>
      <c r="P9" s="29"/>
    </row>
    <row r="10" spans="1:16" ht="15.75" thickBot="1" x14ac:dyDescent="0.3">
      <c r="A10" s="4">
        <v>41122</v>
      </c>
      <c r="B10" s="5">
        <v>0.04</v>
      </c>
      <c r="C10" s="5">
        <v>2.25</v>
      </c>
      <c r="E10" s="4">
        <v>41122</v>
      </c>
      <c r="F10" s="1">
        <f t="shared" si="0"/>
        <v>4.0000000000000002E-4</v>
      </c>
      <c r="G10" s="1">
        <f t="shared" si="0"/>
        <v>2.2499999999999999E-2</v>
      </c>
      <c r="I10" s="30" t="s">
        <v>10</v>
      </c>
      <c r="J10" s="31">
        <f>J8/J9</f>
        <v>0.47958824184190818</v>
      </c>
      <c r="K10" s="32"/>
      <c r="L10" s="32"/>
      <c r="M10" s="32"/>
      <c r="N10" s="32"/>
      <c r="O10" s="32"/>
      <c r="P10" s="33"/>
    </row>
    <row r="11" spans="1:16" x14ac:dyDescent="0.25">
      <c r="A11" s="4">
        <v>41153</v>
      </c>
      <c r="B11" s="5">
        <v>0.12</v>
      </c>
      <c r="C11" s="5">
        <v>2.58</v>
      </c>
      <c r="E11" s="4">
        <v>41153</v>
      </c>
      <c r="F11" s="1">
        <f t="shared" si="0"/>
        <v>1.1999999999999999E-3</v>
      </c>
      <c r="G11" s="1">
        <f t="shared" si="0"/>
        <v>2.58E-2</v>
      </c>
    </row>
    <row r="12" spans="1:16" x14ac:dyDescent="0.25">
      <c r="A12" s="4">
        <v>41183</v>
      </c>
      <c r="B12" s="5">
        <v>0.12</v>
      </c>
      <c r="C12" s="5">
        <v>-1.85</v>
      </c>
      <c r="E12" s="4">
        <v>41183</v>
      </c>
      <c r="F12" s="1">
        <f t="shared" si="0"/>
        <v>1.1999999999999999E-3</v>
      </c>
      <c r="G12" s="1">
        <f t="shared" si="0"/>
        <v>-1.8500000000000003E-2</v>
      </c>
    </row>
    <row r="13" spans="1:16" x14ac:dyDescent="0.25">
      <c r="A13" s="4">
        <v>41214</v>
      </c>
      <c r="B13" s="5">
        <v>0.2</v>
      </c>
      <c r="C13" s="5">
        <v>0.57999999999999996</v>
      </c>
      <c r="E13" s="4">
        <v>41214</v>
      </c>
      <c r="F13" s="1">
        <f t="shared" si="0"/>
        <v>2E-3</v>
      </c>
      <c r="G13" s="1">
        <f t="shared" si="0"/>
        <v>5.7999999999999996E-3</v>
      </c>
    </row>
    <row r="14" spans="1:16" x14ac:dyDescent="0.25">
      <c r="A14" s="4">
        <v>41244</v>
      </c>
      <c r="B14" s="5">
        <v>-0.19</v>
      </c>
      <c r="C14" s="5">
        <v>0.91</v>
      </c>
      <c r="E14" s="4">
        <v>41244</v>
      </c>
      <c r="F14" s="1">
        <f t="shared" si="0"/>
        <v>-1.9E-3</v>
      </c>
      <c r="G14" s="1">
        <f t="shared" si="0"/>
        <v>9.1000000000000004E-3</v>
      </c>
    </row>
    <row r="15" spans="1:16" x14ac:dyDescent="0.25">
      <c r="A15" s="4">
        <v>41275</v>
      </c>
      <c r="B15" s="5">
        <v>-0.7</v>
      </c>
      <c r="C15" s="5">
        <v>5.18</v>
      </c>
      <c r="E15" s="4">
        <v>41275</v>
      </c>
      <c r="F15" s="1">
        <f t="shared" si="0"/>
        <v>-6.9999999999999993E-3</v>
      </c>
      <c r="G15" s="1">
        <f t="shared" si="0"/>
        <v>5.1799999999999999E-2</v>
      </c>
    </row>
    <row r="16" spans="1:16" x14ac:dyDescent="0.25">
      <c r="A16" s="4">
        <v>41306</v>
      </c>
      <c r="B16" s="5">
        <v>0.55000000000000004</v>
      </c>
      <c r="C16" s="5">
        <v>1.35</v>
      </c>
      <c r="E16" s="4">
        <v>41306</v>
      </c>
      <c r="F16" s="1">
        <f t="shared" si="0"/>
        <v>5.5000000000000005E-3</v>
      </c>
      <c r="G16" s="1">
        <f t="shared" si="0"/>
        <v>1.3500000000000002E-2</v>
      </c>
    </row>
    <row r="17" spans="1:7" x14ac:dyDescent="0.25">
      <c r="A17" s="4">
        <v>41334</v>
      </c>
      <c r="B17" s="5">
        <v>0.09</v>
      </c>
      <c r="C17" s="5">
        <v>3.75</v>
      </c>
      <c r="E17" s="4">
        <v>41334</v>
      </c>
      <c r="F17" s="1">
        <f t="shared" si="0"/>
        <v>8.9999999999999998E-4</v>
      </c>
      <c r="G17" s="1">
        <f t="shared" si="0"/>
        <v>3.7499999999999999E-2</v>
      </c>
    </row>
    <row r="18" spans="1:7" x14ac:dyDescent="0.25">
      <c r="A18" s="4">
        <v>41365</v>
      </c>
      <c r="B18" s="5">
        <v>0.92</v>
      </c>
      <c r="C18" s="5">
        <v>1.92</v>
      </c>
      <c r="E18" s="4">
        <v>41365</v>
      </c>
      <c r="F18" s="1">
        <f t="shared" si="0"/>
        <v>9.1999999999999998E-3</v>
      </c>
      <c r="G18" s="1">
        <f t="shared" si="0"/>
        <v>1.9199999999999998E-2</v>
      </c>
    </row>
    <row r="19" spans="1:7" x14ac:dyDescent="0.25">
      <c r="A19" s="4">
        <v>41395</v>
      </c>
      <c r="B19" s="5">
        <v>-1.7</v>
      </c>
      <c r="C19" s="5">
        <v>2.33</v>
      </c>
      <c r="E19" s="4">
        <v>41395</v>
      </c>
      <c r="F19" s="1">
        <f t="shared" si="0"/>
        <v>-1.7000000000000001E-2</v>
      </c>
      <c r="G19" s="1">
        <f t="shared" si="0"/>
        <v>2.3300000000000001E-2</v>
      </c>
    </row>
    <row r="20" spans="1:7" x14ac:dyDescent="0.25">
      <c r="A20" s="4">
        <v>41426</v>
      </c>
      <c r="B20" s="5">
        <v>-1.64</v>
      </c>
      <c r="C20" s="5">
        <v>-1.35</v>
      </c>
      <c r="E20" s="4">
        <v>41426</v>
      </c>
      <c r="F20" s="1">
        <f t="shared" si="0"/>
        <v>-1.6399999999999998E-2</v>
      </c>
      <c r="G20" s="1">
        <f t="shared" si="0"/>
        <v>-1.3500000000000002E-2</v>
      </c>
    </row>
    <row r="21" spans="1:7" x14ac:dyDescent="0.25">
      <c r="A21" s="4">
        <v>41456</v>
      </c>
      <c r="B21" s="5">
        <v>0.21</v>
      </c>
      <c r="C21" s="5">
        <v>5.09</v>
      </c>
      <c r="E21" s="4">
        <v>41456</v>
      </c>
      <c r="F21" s="1">
        <f t="shared" si="0"/>
        <v>2.0999999999999999E-3</v>
      </c>
      <c r="G21" s="1">
        <f t="shared" si="0"/>
        <v>5.0900000000000001E-2</v>
      </c>
    </row>
    <row r="22" spans="1:7" x14ac:dyDescent="0.25">
      <c r="A22" s="4">
        <v>41487</v>
      </c>
      <c r="B22" s="5">
        <v>-0.63</v>
      </c>
      <c r="C22" s="5">
        <v>-2.9</v>
      </c>
      <c r="E22" s="4">
        <v>41487</v>
      </c>
      <c r="F22" s="1">
        <f t="shared" si="0"/>
        <v>-6.3E-3</v>
      </c>
      <c r="G22" s="1">
        <f t="shared" si="0"/>
        <v>-2.8999999999999998E-2</v>
      </c>
    </row>
    <row r="23" spans="1:7" x14ac:dyDescent="0.25">
      <c r="A23" s="4">
        <v>41518</v>
      </c>
      <c r="B23" s="5">
        <v>0.97</v>
      </c>
      <c r="C23" s="5">
        <v>3.13</v>
      </c>
      <c r="E23" s="4">
        <v>41518</v>
      </c>
      <c r="F23" s="1">
        <f t="shared" si="0"/>
        <v>9.7000000000000003E-3</v>
      </c>
      <c r="G23" s="1">
        <f t="shared" si="0"/>
        <v>3.1300000000000001E-2</v>
      </c>
    </row>
    <row r="24" spans="1:7" x14ac:dyDescent="0.25">
      <c r="A24" s="4">
        <v>41548</v>
      </c>
      <c r="B24" s="5">
        <v>0.79</v>
      </c>
      <c r="C24" s="5">
        <v>4.59</v>
      </c>
      <c r="E24" s="4">
        <v>41548</v>
      </c>
      <c r="F24" s="1">
        <f t="shared" si="0"/>
        <v>7.9000000000000008E-3</v>
      </c>
      <c r="G24" s="1">
        <f t="shared" si="0"/>
        <v>4.5899999999999996E-2</v>
      </c>
    </row>
    <row r="25" spans="1:7" x14ac:dyDescent="0.25">
      <c r="A25" s="4">
        <v>41579</v>
      </c>
      <c r="B25" s="5">
        <v>-0.34</v>
      </c>
      <c r="C25" s="5">
        <v>3.04</v>
      </c>
      <c r="E25" s="4">
        <v>41579</v>
      </c>
      <c r="F25" s="1">
        <f t="shared" si="0"/>
        <v>-3.4000000000000002E-3</v>
      </c>
      <c r="G25" s="1">
        <f t="shared" si="0"/>
        <v>3.04E-2</v>
      </c>
    </row>
    <row r="26" spans="1:7" x14ac:dyDescent="0.25">
      <c r="A26" s="4">
        <v>41609</v>
      </c>
      <c r="B26" s="5">
        <v>-0.64</v>
      </c>
      <c r="C26" s="5">
        <v>2.5299999999999998</v>
      </c>
      <c r="E26" s="4">
        <v>41609</v>
      </c>
      <c r="F26" s="1">
        <f t="shared" si="0"/>
        <v>-6.4000000000000003E-3</v>
      </c>
      <c r="G26" s="1">
        <f t="shared" si="0"/>
        <v>2.53E-2</v>
      </c>
    </row>
    <row r="27" spans="1:7" x14ac:dyDescent="0.25">
      <c r="A27" s="4">
        <v>41640</v>
      </c>
      <c r="B27" s="5">
        <v>1.55</v>
      </c>
      <c r="C27" s="5">
        <v>-3.46</v>
      </c>
      <c r="E27" s="4">
        <v>41640</v>
      </c>
      <c r="F27" s="1">
        <f t="shared" si="0"/>
        <v>1.55E-2</v>
      </c>
      <c r="G27" s="1">
        <f t="shared" si="0"/>
        <v>-3.4599999999999999E-2</v>
      </c>
    </row>
    <row r="28" spans="1:7" x14ac:dyDescent="0.25">
      <c r="A28" s="4">
        <v>41671</v>
      </c>
      <c r="B28" s="5">
        <v>0.49</v>
      </c>
      <c r="C28" s="5">
        <v>4.57</v>
      </c>
      <c r="E28" s="4">
        <v>41671</v>
      </c>
      <c r="F28" s="1">
        <f t="shared" si="0"/>
        <v>4.8999999999999998E-3</v>
      </c>
      <c r="G28" s="1">
        <f t="shared" si="0"/>
        <v>4.5700000000000005E-2</v>
      </c>
    </row>
    <row r="29" spans="1:7" x14ac:dyDescent="0.25">
      <c r="A29" s="4">
        <v>41699</v>
      </c>
      <c r="B29" s="5">
        <v>-0.14000000000000001</v>
      </c>
      <c r="C29" s="5">
        <v>0.84</v>
      </c>
      <c r="E29" s="4">
        <v>41699</v>
      </c>
      <c r="F29" s="1">
        <f t="shared" si="0"/>
        <v>-1.4000000000000002E-3</v>
      </c>
      <c r="G29" s="1">
        <f t="shared" si="0"/>
        <v>8.3999999999999995E-3</v>
      </c>
    </row>
    <row r="30" spans="1:7" x14ac:dyDescent="0.25">
      <c r="A30" s="4">
        <v>41730</v>
      </c>
      <c r="B30" s="5">
        <v>0.78</v>
      </c>
      <c r="C30" s="5">
        <v>0.74</v>
      </c>
      <c r="E30" s="4">
        <v>41730</v>
      </c>
      <c r="F30" s="1">
        <f t="shared" si="0"/>
        <v>7.8000000000000005E-3</v>
      </c>
      <c r="G30" s="1">
        <f t="shared" si="0"/>
        <v>7.4000000000000003E-3</v>
      </c>
    </row>
    <row r="31" spans="1:7" x14ac:dyDescent="0.25">
      <c r="A31" s="4">
        <v>41760</v>
      </c>
      <c r="B31" s="5">
        <v>1.06</v>
      </c>
      <c r="C31" s="5">
        <v>2.34</v>
      </c>
      <c r="E31" s="4">
        <v>41760</v>
      </c>
      <c r="F31" s="1">
        <f t="shared" si="0"/>
        <v>1.06E-2</v>
      </c>
      <c r="G31" s="1">
        <f t="shared" si="0"/>
        <v>2.3399999999999997E-2</v>
      </c>
    </row>
    <row r="32" spans="1:7" x14ac:dyDescent="0.25">
      <c r="A32" s="4">
        <v>41791</v>
      </c>
      <c r="B32" s="5">
        <v>0.12</v>
      </c>
      <c r="C32" s="5">
        <v>2.06</v>
      </c>
      <c r="E32" s="4">
        <v>41791</v>
      </c>
      <c r="F32" s="1">
        <f t="shared" si="0"/>
        <v>1.1999999999999999E-3</v>
      </c>
      <c r="G32" s="1">
        <f t="shared" si="0"/>
        <v>2.06E-2</v>
      </c>
    </row>
    <row r="33" spans="1:7" x14ac:dyDescent="0.25">
      <c r="A33" s="4">
        <v>41821</v>
      </c>
      <c r="B33" s="5">
        <v>-0.25</v>
      </c>
      <c r="C33" s="5">
        <v>-1.38</v>
      </c>
      <c r="E33" s="4">
        <v>41821</v>
      </c>
      <c r="F33" s="1">
        <f t="shared" si="0"/>
        <v>-2.5000000000000001E-3</v>
      </c>
      <c r="G33" s="1">
        <f t="shared" si="0"/>
        <v>-1.38E-2</v>
      </c>
    </row>
    <row r="34" spans="1:7" x14ac:dyDescent="0.25">
      <c r="A34" s="4">
        <v>41852</v>
      </c>
      <c r="B34" s="5">
        <v>1.1399999999999999</v>
      </c>
      <c r="C34" s="5">
        <v>4</v>
      </c>
      <c r="E34" s="4">
        <v>41852</v>
      </c>
      <c r="F34" s="1">
        <f t="shared" si="0"/>
        <v>1.1399999999999999E-2</v>
      </c>
      <c r="G34" s="1">
        <f t="shared" si="0"/>
        <v>0.04</v>
      </c>
    </row>
    <row r="35" spans="1:7" x14ac:dyDescent="0.25">
      <c r="A35" s="4">
        <v>41883</v>
      </c>
      <c r="B35" s="5">
        <v>-0.71</v>
      </c>
      <c r="C35" s="5">
        <v>-1.4</v>
      </c>
      <c r="E35" s="4">
        <v>41883</v>
      </c>
      <c r="F35" s="1">
        <f t="shared" si="0"/>
        <v>-7.0999999999999995E-3</v>
      </c>
      <c r="G35" s="1">
        <f t="shared" si="0"/>
        <v>-1.3999999999999999E-2</v>
      </c>
    </row>
    <row r="36" spans="1:7" x14ac:dyDescent="0.25">
      <c r="A36" s="4">
        <v>41913</v>
      </c>
      <c r="B36" s="5">
        <v>0.95</v>
      </c>
      <c r="C36" s="5">
        <v>2.4300000000000002</v>
      </c>
      <c r="E36" s="4">
        <v>41913</v>
      </c>
      <c r="F36" s="1">
        <f t="shared" si="0"/>
        <v>9.4999999999999998E-3</v>
      </c>
      <c r="G36" s="1">
        <f t="shared" si="0"/>
        <v>2.4300000000000002E-2</v>
      </c>
    </row>
    <row r="37" spans="1:7" x14ac:dyDescent="0.25">
      <c r="A37" s="4">
        <v>41944</v>
      </c>
      <c r="B37" s="5">
        <v>0.66</v>
      </c>
      <c r="C37" s="5">
        <v>2.69</v>
      </c>
      <c r="E37" s="4">
        <v>41944</v>
      </c>
      <c r="F37" s="1">
        <f t="shared" si="0"/>
        <v>6.6E-3</v>
      </c>
      <c r="G37" s="1">
        <f t="shared" si="0"/>
        <v>2.69E-2</v>
      </c>
    </row>
    <row r="38" spans="1:7" x14ac:dyDescent="0.25">
      <c r="A38" s="4">
        <v>41974</v>
      </c>
      <c r="B38" s="5">
        <v>0.1</v>
      </c>
      <c r="C38" s="5">
        <v>-0.26</v>
      </c>
      <c r="E38" s="4">
        <v>41974</v>
      </c>
      <c r="F38" s="1">
        <f t="shared" si="0"/>
        <v>1E-3</v>
      </c>
      <c r="G38" s="1">
        <f t="shared" si="0"/>
        <v>-2.5999999999999999E-3</v>
      </c>
    </row>
    <row r="39" spans="1:7" x14ac:dyDescent="0.25">
      <c r="A39" s="4">
        <v>42005</v>
      </c>
      <c r="B39" s="5">
        <v>2.3199999999999998</v>
      </c>
      <c r="C39" s="5">
        <v>-3</v>
      </c>
      <c r="E39" s="4">
        <v>42005</v>
      </c>
      <c r="F39" s="1">
        <f t="shared" si="0"/>
        <v>2.3199999999999998E-2</v>
      </c>
      <c r="G39" s="1">
        <f t="shared" si="0"/>
        <v>-0.03</v>
      </c>
    </row>
    <row r="40" spans="1:7" x14ac:dyDescent="0.25">
      <c r="A40" s="4">
        <v>42036</v>
      </c>
      <c r="B40" s="5">
        <v>-1.07</v>
      </c>
      <c r="C40" s="5">
        <v>5.74</v>
      </c>
      <c r="E40" s="4">
        <v>42036</v>
      </c>
      <c r="F40" s="1">
        <f t="shared" si="0"/>
        <v>-1.0700000000000001E-2</v>
      </c>
      <c r="G40" s="1">
        <f t="shared" si="0"/>
        <v>5.74E-2</v>
      </c>
    </row>
    <row r="41" spans="1:7" x14ac:dyDescent="0.25">
      <c r="A41" s="4">
        <v>42064</v>
      </c>
      <c r="B41" s="5">
        <v>0.42</v>
      </c>
      <c r="C41" s="5">
        <v>-1.59</v>
      </c>
      <c r="E41" s="4">
        <v>42064</v>
      </c>
      <c r="F41" s="1">
        <f t="shared" si="0"/>
        <v>4.1999999999999997E-3</v>
      </c>
      <c r="G41" s="1">
        <f t="shared" si="0"/>
        <v>-1.5900000000000001E-2</v>
      </c>
    </row>
    <row r="42" spans="1:7" x14ac:dyDescent="0.25">
      <c r="A42" s="4">
        <v>42095</v>
      </c>
      <c r="B42" s="5">
        <v>-0.35</v>
      </c>
      <c r="C42" s="5">
        <v>0.95</v>
      </c>
      <c r="E42" s="4">
        <v>42095</v>
      </c>
      <c r="F42" s="1">
        <f t="shared" si="0"/>
        <v>-3.4999999999999996E-3</v>
      </c>
      <c r="G42" s="1">
        <f t="shared" si="0"/>
        <v>9.4999999999999998E-3</v>
      </c>
    </row>
    <row r="43" spans="1:7" x14ac:dyDescent="0.25">
      <c r="A43" s="4">
        <v>42125</v>
      </c>
      <c r="B43" s="5">
        <v>-0.44</v>
      </c>
      <c r="C43" s="5">
        <v>1.28</v>
      </c>
      <c r="E43" s="4">
        <v>42125</v>
      </c>
      <c r="F43" s="1">
        <f t="shared" si="0"/>
        <v>-4.4000000000000003E-3</v>
      </c>
      <c r="G43" s="1">
        <f t="shared" si="0"/>
        <v>1.2800000000000001E-2</v>
      </c>
    </row>
    <row r="44" spans="1:7" x14ac:dyDescent="0.25">
      <c r="A44" s="4">
        <v>42156</v>
      </c>
      <c r="B44" s="5">
        <v>-1</v>
      </c>
      <c r="C44" s="5">
        <v>-1.92</v>
      </c>
      <c r="E44" s="4">
        <v>42156</v>
      </c>
      <c r="F44" s="1">
        <f t="shared" si="0"/>
        <v>-0.01</v>
      </c>
      <c r="G44" s="1">
        <f t="shared" si="0"/>
        <v>-1.9199999999999998E-2</v>
      </c>
    </row>
    <row r="45" spans="1:7" x14ac:dyDescent="0.25">
      <c r="A45" s="4">
        <v>42186</v>
      </c>
      <c r="B45" s="5">
        <v>0.77</v>
      </c>
      <c r="C45" s="5">
        <v>2.09</v>
      </c>
      <c r="E45" s="4">
        <v>42186</v>
      </c>
      <c r="F45" s="1">
        <f t="shared" si="0"/>
        <v>7.7000000000000002E-3</v>
      </c>
      <c r="G45" s="1">
        <f t="shared" si="0"/>
        <v>2.0899999999999998E-2</v>
      </c>
    </row>
    <row r="46" spans="1:7" x14ac:dyDescent="0.25">
      <c r="A46" s="4">
        <v>42217</v>
      </c>
      <c r="B46" s="5">
        <v>-0.35</v>
      </c>
      <c r="C46" s="5">
        <v>-6.04</v>
      </c>
      <c r="E46" s="4">
        <v>42217</v>
      </c>
      <c r="F46" s="1">
        <f t="shared" si="0"/>
        <v>-3.4999999999999996E-3</v>
      </c>
      <c r="G46" s="1">
        <f t="shared" si="0"/>
        <v>-6.0400000000000002E-2</v>
      </c>
    </row>
    <row r="47" spans="1:7" x14ac:dyDescent="0.25">
      <c r="A47" s="4">
        <v>42248</v>
      </c>
      <c r="B47" s="5">
        <v>0.76</v>
      </c>
      <c r="C47" s="5">
        <v>-2.48</v>
      </c>
      <c r="E47" s="4">
        <v>42248</v>
      </c>
      <c r="F47" s="1">
        <f t="shared" si="0"/>
        <v>7.6E-3</v>
      </c>
      <c r="G47" s="1">
        <f t="shared" si="0"/>
        <v>-2.4799999999999999E-2</v>
      </c>
    </row>
    <row r="48" spans="1:7" x14ac:dyDescent="0.25">
      <c r="A48" s="4">
        <v>42278</v>
      </c>
      <c r="B48" s="5">
        <v>0.02</v>
      </c>
      <c r="C48" s="5">
        <v>8.43</v>
      </c>
      <c r="E48" s="4">
        <v>42278</v>
      </c>
      <c r="F48" s="1">
        <f t="shared" si="0"/>
        <v>2.0000000000000001E-4</v>
      </c>
      <c r="G48" s="1">
        <f t="shared" si="0"/>
        <v>8.43E-2</v>
      </c>
    </row>
    <row r="49" spans="1:12" x14ac:dyDescent="0.25">
      <c r="A49" s="4">
        <v>42309</v>
      </c>
      <c r="B49" s="5">
        <v>-0.26</v>
      </c>
      <c r="C49" s="5">
        <v>0.3</v>
      </c>
      <c r="E49" s="4">
        <v>42309</v>
      </c>
      <c r="F49" s="1">
        <f t="shared" si="0"/>
        <v>-2.5999999999999999E-3</v>
      </c>
      <c r="G49" s="1">
        <f t="shared" si="0"/>
        <v>3.0000000000000001E-3</v>
      </c>
      <c r="H49" s="12" t="s">
        <v>13</v>
      </c>
    </row>
    <row r="50" spans="1:12" x14ac:dyDescent="0.25">
      <c r="A50" s="4">
        <v>42339</v>
      </c>
      <c r="B50" s="5">
        <v>-0.37</v>
      </c>
      <c r="C50" s="5">
        <v>-1.58</v>
      </c>
      <c r="E50" s="4">
        <v>42339</v>
      </c>
      <c r="F50" s="1">
        <f t="shared" si="0"/>
        <v>-3.7000000000000002E-3</v>
      </c>
      <c r="G50" s="1">
        <f t="shared" si="0"/>
        <v>-1.5800000000000002E-2</v>
      </c>
      <c r="H50" s="1" t="s">
        <v>15</v>
      </c>
      <c r="I50" s="1" t="s">
        <v>14</v>
      </c>
      <c r="K50" s="34">
        <f>J2</f>
        <v>5000000</v>
      </c>
    </row>
    <row r="51" spans="1:12" x14ac:dyDescent="0.25">
      <c r="A51" s="4">
        <v>42370</v>
      </c>
      <c r="B51" s="5">
        <v>1.44</v>
      </c>
      <c r="C51" s="5">
        <v>-4.97</v>
      </c>
      <c r="E51" s="4">
        <v>42370</v>
      </c>
      <c r="F51" s="1">
        <f t="shared" si="0"/>
        <v>1.44E-2</v>
      </c>
      <c r="G51" s="1">
        <f t="shared" si="0"/>
        <v>-4.9699999999999994E-2</v>
      </c>
      <c r="H51" s="13">
        <f>F51*$L$4+G51*$L$5</f>
        <v>-6.2107904785339754E-3</v>
      </c>
      <c r="I51" s="2">
        <v>-1.2875670505002601E-3</v>
      </c>
      <c r="K51" s="34">
        <f>H51*$J$2</f>
        <v>-31053.952392669878</v>
      </c>
    </row>
    <row r="52" spans="1:12" x14ac:dyDescent="0.25">
      <c r="A52" s="4">
        <v>42401</v>
      </c>
      <c r="B52" s="5">
        <v>0.67</v>
      </c>
      <c r="C52" s="5">
        <v>-0.14000000000000001</v>
      </c>
      <c r="E52" s="4">
        <v>42401</v>
      </c>
      <c r="F52" s="1">
        <f t="shared" si="0"/>
        <v>6.7000000000000002E-3</v>
      </c>
      <c r="G52" s="1">
        <f t="shared" si="0"/>
        <v>-1.4000000000000002E-3</v>
      </c>
      <c r="H52" s="13">
        <f>F52*$L$4+G52*$L$5</f>
        <v>4.0955163357858796E-3</v>
      </c>
      <c r="I52" s="13">
        <v>0.12721064490444062</v>
      </c>
      <c r="K52" s="34">
        <f t="shared" ref="K52:K57" si="1">H52*$J$2</f>
        <v>20477.581678929397</v>
      </c>
    </row>
    <row r="53" spans="1:12" x14ac:dyDescent="0.25">
      <c r="A53" s="4">
        <v>42430</v>
      </c>
      <c r="B53" s="5">
        <v>0.95</v>
      </c>
      <c r="C53" s="5">
        <v>6.78</v>
      </c>
      <c r="E53" s="4">
        <v>42430</v>
      </c>
      <c r="F53" s="1">
        <f t="shared" si="0"/>
        <v>9.4999999999999998E-3</v>
      </c>
      <c r="G53" s="1">
        <f t="shared" si="0"/>
        <v>6.7799999999999999E-2</v>
      </c>
      <c r="H53" s="2">
        <f>F53*$L$4+G53*$L$5</f>
        <v>2.8245851558479425E-2</v>
      </c>
      <c r="I53" s="2">
        <v>-0.13992111007546301</v>
      </c>
      <c r="K53" s="34">
        <f t="shared" si="1"/>
        <v>141229.25779239711</v>
      </c>
    </row>
    <row r="54" spans="1:12" x14ac:dyDescent="0.25">
      <c r="A54" s="4">
        <v>42461</v>
      </c>
      <c r="B54" s="5">
        <v>0.39</v>
      </c>
      <c r="C54" s="5">
        <v>0.39</v>
      </c>
      <c r="E54" s="4">
        <v>42461</v>
      </c>
      <c r="F54" s="1">
        <f t="shared" si="0"/>
        <v>3.9000000000000003E-3</v>
      </c>
      <c r="G54" s="1">
        <f t="shared" si="0"/>
        <v>3.9000000000000003E-3</v>
      </c>
      <c r="H54" s="2">
        <f>F54*$L$4+G54*$L$5</f>
        <v>3.9000000000000007E-3</v>
      </c>
      <c r="I54" s="2">
        <v>7.1772927273714343E-2</v>
      </c>
      <c r="K54" s="34">
        <f t="shared" si="1"/>
        <v>19500.000000000004</v>
      </c>
    </row>
    <row r="55" spans="1:12" x14ac:dyDescent="0.25">
      <c r="A55" s="4">
        <v>42491</v>
      </c>
      <c r="B55" s="5">
        <v>0.02</v>
      </c>
      <c r="C55" s="5">
        <v>1.79</v>
      </c>
      <c r="E55" s="4">
        <v>42491</v>
      </c>
      <c r="F55" s="1">
        <f t="shared" si="0"/>
        <v>2.0000000000000001E-4</v>
      </c>
      <c r="G55" s="1">
        <f t="shared" si="0"/>
        <v>1.7899999999999999E-2</v>
      </c>
      <c r="H55" s="2">
        <f>F55*$L$4+G55*$L$5</f>
        <v>5.8912791180975258E-3</v>
      </c>
      <c r="I55" s="2">
        <v>-4.2659753227921537E-2</v>
      </c>
      <c r="K55" s="34">
        <f t="shared" si="1"/>
        <v>29456.395590487627</v>
      </c>
    </row>
    <row r="56" spans="1:12" x14ac:dyDescent="0.25">
      <c r="A56" s="4">
        <v>42522</v>
      </c>
      <c r="B56" s="5">
        <v>1.94</v>
      </c>
      <c r="C56" s="5">
        <v>0.26</v>
      </c>
      <c r="E56" s="4">
        <v>42522</v>
      </c>
      <c r="F56" s="1">
        <f t="shared" si="0"/>
        <v>1.9400000000000001E-2</v>
      </c>
      <c r="G56" s="1">
        <f t="shared" si="0"/>
        <v>2.5999999999999999E-3</v>
      </c>
      <c r="H56" s="2">
        <f>F56*$L$4+G56*$L$5</f>
        <v>1.3998107955704046E-2</v>
      </c>
      <c r="I56" s="2">
        <v>9.0062773850685618E-2</v>
      </c>
      <c r="K56" s="34">
        <f t="shared" si="1"/>
        <v>69990.539778520237</v>
      </c>
    </row>
    <row r="57" spans="1:12" x14ac:dyDescent="0.25">
      <c r="A57" s="4">
        <v>42552</v>
      </c>
      <c r="B57" s="5">
        <v>0.65</v>
      </c>
      <c r="C57" s="5">
        <v>3.68</v>
      </c>
      <c r="E57" s="4">
        <v>42552</v>
      </c>
      <c r="F57" s="1">
        <f t="shared" si="0"/>
        <v>6.5000000000000006E-3</v>
      </c>
      <c r="G57" s="1">
        <f t="shared" si="0"/>
        <v>3.6799999999999999E-2</v>
      </c>
      <c r="H57" s="13">
        <f>F57*$L$4+G57*$L$5</f>
        <v>1.6242698151319495E-2</v>
      </c>
      <c r="I57" s="2">
        <v>1.7656693385056144E-2</v>
      </c>
      <c r="K57" s="34">
        <f t="shared" si="1"/>
        <v>81213.490756597472</v>
      </c>
    </row>
    <row r="58" spans="1:12" x14ac:dyDescent="0.25">
      <c r="G58" s="1" t="s">
        <v>16</v>
      </c>
      <c r="H58" s="1">
        <f>_xlfn.VAR.P(H51:H57)</f>
        <v>1.0535827072745263E-4</v>
      </c>
      <c r="I58" s="1">
        <f>_xlfn.VAR.P(I51:I57)</f>
        <v>7.0001307755278791E-3</v>
      </c>
      <c r="K58" s="35">
        <f>SUM(K50:K57)</f>
        <v>5330813.3132042624</v>
      </c>
      <c r="L58" s="38">
        <v>5333489.6665169597</v>
      </c>
    </row>
    <row r="59" spans="1:12" x14ac:dyDescent="0.25">
      <c r="H59" s="37"/>
    </row>
    <row r="60" spans="1:12" x14ac:dyDescent="0.25">
      <c r="H60" s="37"/>
    </row>
    <row r="61" spans="1:12" x14ac:dyDescent="0.25">
      <c r="H61" s="37"/>
    </row>
    <row r="62" spans="1:12" x14ac:dyDescent="0.25">
      <c r="H62" s="37"/>
    </row>
    <row r="63" spans="1:12" x14ac:dyDescent="0.25">
      <c r="H63" s="37"/>
    </row>
    <row r="64" spans="1:12" x14ac:dyDescent="0.25">
      <c r="H64" s="37"/>
    </row>
    <row r="65" spans="8:8" x14ac:dyDescent="0.25">
      <c r="H65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7A66-42D2-4AD9-A85B-94B6C36E8B08}">
  <dimension ref="L36:L39"/>
  <sheetViews>
    <sheetView topLeftCell="A25" workbookViewId="0">
      <selection activeCell="L41" sqref="L41"/>
    </sheetView>
  </sheetViews>
  <sheetFormatPr defaultRowHeight="15" x14ac:dyDescent="0.25"/>
  <sheetData>
    <row r="36" spans="12:12" x14ac:dyDescent="0.25">
      <c r="L36" s="36" t="s">
        <v>18</v>
      </c>
    </row>
    <row r="37" spans="12:12" x14ac:dyDescent="0.25">
      <c r="L37" t="s">
        <v>19</v>
      </c>
    </row>
    <row r="38" spans="12:12" x14ac:dyDescent="0.25">
      <c r="L38" s="36" t="s">
        <v>18</v>
      </c>
    </row>
    <row r="39" spans="12:12" x14ac:dyDescent="0.25">
      <c r="L39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Gu</cp:lastModifiedBy>
  <dcterms:created xsi:type="dcterms:W3CDTF">2016-09-14T20:59:42Z</dcterms:created>
  <dcterms:modified xsi:type="dcterms:W3CDTF">2020-04-22T10:35:39Z</dcterms:modified>
</cp:coreProperties>
</file>