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CHE500\502\"/>
    </mc:Choice>
  </mc:AlternateContent>
  <xr:revisionPtr revIDLastSave="0" documentId="13_ncr:1_{BEAB70A9-37CC-44C5-AB5D-DA71BC6B6079}" xr6:coauthVersionLast="47" xr6:coauthVersionMax="47" xr10:uidLastSave="{00000000-0000-0000-0000-000000000000}"/>
  <bookViews>
    <workbookView xWindow="-108" yWindow="-108" windowWidth="23256" windowHeight="13176" firstSheet="3" activeTab="8" xr2:uid="{9AB56DC1-4012-4CF9-9FF6-307E3D7A6003}"/>
  </bookViews>
  <sheets>
    <sheet name="Sheet1" sheetId="1" r:id="rId1"/>
    <sheet name="Sheet1 (2)" sheetId="1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hm1" sheetId="7" r:id="rId8"/>
    <sheet name="hm2" sheetId="12" r:id="rId9"/>
    <sheet name="M-tech" sheetId="13" r:id="rId10"/>
    <sheet name="Sheet7 (3)" sheetId="9" r:id="rId11"/>
    <sheet name="Simplex" sheetId="10" r:id="rId12"/>
    <sheet name="Sheet7 (2)" sheetId="8" r:id="rId13"/>
  </sheets>
  <definedNames>
    <definedName name="solver_adj" localSheetId="7" hidden="1">'hm1'!$B$4:$C$4</definedName>
    <definedName name="solver_adj" localSheetId="8" hidden="1">'hm2'!$B$5:$D$5</definedName>
    <definedName name="solver_adj" localSheetId="9" hidden="1">'M-tech'!$B$5:$D$5</definedName>
    <definedName name="solver_adj" localSheetId="5" hidden="1">Sheet5!$B$4:$E$4</definedName>
    <definedName name="solver_adj" localSheetId="6" hidden="1">Sheet6!$C$5:$F$5</definedName>
    <definedName name="solver_adj" localSheetId="12" hidden="1">'Sheet7 (2)'!$B$4:$C$4</definedName>
    <definedName name="solver_adj" localSheetId="10" hidden="1">'Sheet7 (3)'!$B$4:$C$4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5" hidden="1">0.0001</definedName>
    <definedName name="solver_cvg" localSheetId="6" hidden="1">0.0001</definedName>
    <definedName name="solver_cvg" localSheetId="12" hidden="1">0.0001</definedName>
    <definedName name="solver_cvg" localSheetId="10" hidden="1">0.0001</definedName>
    <definedName name="solver_drv" localSheetId="7" hidden="1">1</definedName>
    <definedName name="solver_drv" localSheetId="8" hidden="1">2</definedName>
    <definedName name="solver_drv" localSheetId="9" hidden="1">2</definedName>
    <definedName name="solver_drv" localSheetId="5" hidden="1">1</definedName>
    <definedName name="solver_drv" localSheetId="6" hidden="1">1</definedName>
    <definedName name="solver_drv" localSheetId="12" hidden="1">1</definedName>
    <definedName name="solver_drv" localSheetId="10" hidden="1">1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5" hidden="1">1</definedName>
    <definedName name="solver_eng" localSheetId="6" hidden="1">2</definedName>
    <definedName name="solver_eng" localSheetId="12" hidden="1">2</definedName>
    <definedName name="solver_eng" localSheetId="10" hidden="1">2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5" hidden="1">1</definedName>
    <definedName name="solver_est" localSheetId="6" hidden="1">1</definedName>
    <definedName name="solver_est" localSheetId="12" hidden="1">1</definedName>
    <definedName name="solver_est" localSheetId="10" hidden="1">1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5" hidden="1">2147483647</definedName>
    <definedName name="solver_itr" localSheetId="6" hidden="1">2147483647</definedName>
    <definedName name="solver_itr" localSheetId="12" hidden="1">2147483647</definedName>
    <definedName name="solver_itr" localSheetId="10" hidden="1">2147483647</definedName>
    <definedName name="solver_lhs1" localSheetId="7" hidden="1">'hm1'!$H$9</definedName>
    <definedName name="solver_lhs1" localSheetId="8" hidden="1">'hm2'!$F$10</definedName>
    <definedName name="solver_lhs1" localSheetId="9" hidden="1">'M-tech'!$F$10</definedName>
    <definedName name="solver_lhs1" localSheetId="5" hidden="1">Sheet5!$B$4</definedName>
    <definedName name="solver_lhs1" localSheetId="6" hidden="1">Sheet6!$C$5</definedName>
    <definedName name="solver_lhs1" localSheetId="12" hidden="1">'Sheet7 (2)'!$I$10</definedName>
    <definedName name="solver_lhs1" localSheetId="10" hidden="1">'Sheet7 (3)'!$E$9</definedName>
    <definedName name="solver_lhs2" localSheetId="7" hidden="1">'hm1'!$H$8</definedName>
    <definedName name="solver_lhs2" localSheetId="8" hidden="1">'hm2'!$F$11</definedName>
    <definedName name="solver_lhs2" localSheetId="9" hidden="1">'M-tech'!$F$11</definedName>
    <definedName name="solver_lhs2" localSheetId="5" hidden="1">Sheet5!$D$4</definedName>
    <definedName name="solver_lhs2" localSheetId="6" hidden="1">Sheet6!$D$5</definedName>
    <definedName name="solver_lhs2" localSheetId="12" hidden="1">'Sheet7 (2)'!$I$11</definedName>
    <definedName name="solver_lhs2" localSheetId="10" hidden="1">'Sheet7 (3)'!$E$8</definedName>
    <definedName name="solver_lhs3" localSheetId="7" hidden="1">'hm1'!$H$10</definedName>
    <definedName name="solver_lhs3" localSheetId="8" hidden="1">'hm2'!$F$12</definedName>
    <definedName name="solver_lhs3" localSheetId="9" hidden="1">'M-tech'!$F$12</definedName>
    <definedName name="solver_lhs3" localSheetId="5" hidden="1">Sheet5!$E$4</definedName>
    <definedName name="solver_lhs3" localSheetId="6" hidden="1">Sheet6!$E$5</definedName>
    <definedName name="solver_lhs3" localSheetId="12" hidden="1">'Sheet7 (2)'!$I$5</definedName>
    <definedName name="solver_lhs3" localSheetId="10" hidden="1">'Sheet7 (3)'!$E$5</definedName>
    <definedName name="solver_lhs4" localSheetId="7" hidden="1">'hm1'!$H$5</definedName>
    <definedName name="solver_lhs4" localSheetId="8" hidden="1">'hm2'!$F$7</definedName>
    <definedName name="solver_lhs4" localSheetId="9" hidden="1">'M-tech'!$F$7</definedName>
    <definedName name="solver_lhs4" localSheetId="5" hidden="1">Sheet5!$G$6</definedName>
    <definedName name="solver_lhs4" localSheetId="6" hidden="1">Sheet6!$F$5</definedName>
    <definedName name="solver_lhs4" localSheetId="12" hidden="1">'Sheet7 (2)'!$I$6</definedName>
    <definedName name="solver_lhs4" localSheetId="10" hidden="1">'Sheet7 (3)'!$E$6</definedName>
    <definedName name="solver_lhs5" localSheetId="7" hidden="1">'hm1'!$H$6</definedName>
    <definedName name="solver_lhs5" localSheetId="8" hidden="1">'hm2'!$F$8</definedName>
    <definedName name="solver_lhs5" localSheetId="9" hidden="1">'M-tech'!$F$8</definedName>
    <definedName name="solver_lhs5" localSheetId="5" hidden="1">Sheet5!$G$7</definedName>
    <definedName name="solver_lhs5" localSheetId="6" hidden="1">Sheet6!$G$7</definedName>
    <definedName name="solver_lhs5" localSheetId="12" hidden="1">'Sheet7 (2)'!$I$7</definedName>
    <definedName name="solver_lhs5" localSheetId="10" hidden="1">'Sheet7 (3)'!$E$7</definedName>
    <definedName name="solver_lhs6" localSheetId="7" hidden="1">'hm1'!$H$7</definedName>
    <definedName name="solver_lhs6" localSheetId="8" hidden="1">'hm2'!$F$9</definedName>
    <definedName name="solver_lhs6" localSheetId="9" hidden="1">'M-tech'!$F$9</definedName>
    <definedName name="solver_lhs6" localSheetId="5" hidden="1">Sheet5!$G$8</definedName>
    <definedName name="solver_lhs6" localSheetId="6" hidden="1">Sheet6!$G$8</definedName>
    <definedName name="solver_lhs6" localSheetId="12" hidden="1">'Sheet7 (2)'!$I$8</definedName>
    <definedName name="solver_lhs6" localSheetId="10" hidden="1">'Sheet7 (3)'!#REF!</definedName>
    <definedName name="solver_lhs7" localSheetId="7" hidden="1">'hm1'!#REF!</definedName>
    <definedName name="solver_lhs7" localSheetId="12" hidden="1">'Sheet7 (2)'!$I$9</definedName>
    <definedName name="solver_lhs7" localSheetId="10" hidden="1">'Sheet7 (3)'!#REF!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5" hidden="1">2147483647</definedName>
    <definedName name="solver_mip" localSheetId="6" hidden="1">2147483647</definedName>
    <definedName name="solver_mip" localSheetId="12" hidden="1">2147483647</definedName>
    <definedName name="solver_mip" localSheetId="10" hidden="1">2147483647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5" hidden="1">30</definedName>
    <definedName name="solver_mni" localSheetId="6" hidden="1">30</definedName>
    <definedName name="solver_mni" localSheetId="12" hidden="1">30</definedName>
    <definedName name="solver_mni" localSheetId="10" hidden="1">30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5" hidden="1">0.075</definedName>
    <definedName name="solver_mrt" localSheetId="6" hidden="1">0.075</definedName>
    <definedName name="solver_mrt" localSheetId="12" hidden="1">0.075</definedName>
    <definedName name="solver_mrt" localSheetId="10" hidden="1">0.075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5" hidden="1">2</definedName>
    <definedName name="solver_msl" localSheetId="6" hidden="1">2</definedName>
    <definedName name="solver_msl" localSheetId="12" hidden="1">2</definedName>
    <definedName name="solver_msl" localSheetId="10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5" hidden="1">2</definedName>
    <definedName name="solver_neg" localSheetId="6" hidden="1">2</definedName>
    <definedName name="solver_neg" localSheetId="12" hidden="1">2</definedName>
    <definedName name="solver_neg" localSheetId="10" hidden="1">2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5" hidden="1">2147483647</definedName>
    <definedName name="solver_nod" localSheetId="6" hidden="1">2147483647</definedName>
    <definedName name="solver_nod" localSheetId="12" hidden="1">2147483647</definedName>
    <definedName name="solver_nod" localSheetId="10" hidden="1">2147483647</definedName>
    <definedName name="solver_num" localSheetId="7" hidden="1">6</definedName>
    <definedName name="solver_num" localSheetId="8" hidden="1">6</definedName>
    <definedName name="solver_num" localSheetId="9" hidden="1">6</definedName>
    <definedName name="solver_num" localSheetId="5" hidden="1">6</definedName>
    <definedName name="solver_num" localSheetId="6" hidden="1">6</definedName>
    <definedName name="solver_num" localSheetId="12" hidden="1">7</definedName>
    <definedName name="solver_num" localSheetId="10" hidden="1">5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5" hidden="1">1</definedName>
    <definedName name="solver_nwt" localSheetId="6" hidden="1">1</definedName>
    <definedName name="solver_nwt" localSheetId="12" hidden="1">1</definedName>
    <definedName name="solver_nwt" localSheetId="10" hidden="1">1</definedName>
    <definedName name="solver_opt" localSheetId="7" hidden="1">'hm1'!$D$1</definedName>
    <definedName name="solver_opt" localSheetId="8" hidden="1">'hm2'!$D$2</definedName>
    <definedName name="solver_opt" localSheetId="9" hidden="1">'M-tech'!$D$2</definedName>
    <definedName name="solver_opt" localSheetId="5" hidden="1">Sheet5!$E$1</definedName>
    <definedName name="solver_opt" localSheetId="6" hidden="1">Sheet6!$E$2</definedName>
    <definedName name="solver_opt" localSheetId="12" hidden="1">'Sheet7 (2)'!$D$1</definedName>
    <definedName name="solver_opt" localSheetId="10" hidden="1">'Sheet7 (3)'!$D$1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5" hidden="1">0.000001</definedName>
    <definedName name="solver_pre" localSheetId="6" hidden="1">0.000001</definedName>
    <definedName name="solver_pre" localSheetId="12" hidden="1">0.000001</definedName>
    <definedName name="solver_pre" localSheetId="10" hidden="1">0.000001</definedName>
    <definedName name="solver_rbv" localSheetId="7" hidden="1">1</definedName>
    <definedName name="solver_rbv" localSheetId="8" hidden="1">2</definedName>
    <definedName name="solver_rbv" localSheetId="9" hidden="1">2</definedName>
    <definedName name="solver_rbv" localSheetId="5" hidden="1">1</definedName>
    <definedName name="solver_rbv" localSheetId="6" hidden="1">1</definedName>
    <definedName name="solver_rbv" localSheetId="12" hidden="1">1</definedName>
    <definedName name="solver_rbv" localSheetId="10" hidden="1">1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5" hidden="1">3</definedName>
    <definedName name="solver_rel1" localSheetId="6" hidden="1">3</definedName>
    <definedName name="solver_rel1" localSheetId="12" hidden="1">3</definedName>
    <definedName name="solver_rel1" localSheetId="10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5" hidden="1">3</definedName>
    <definedName name="solver_rel2" localSheetId="6" hidden="1">3</definedName>
    <definedName name="solver_rel2" localSheetId="12" hidden="1">3</definedName>
    <definedName name="solver_rel2" localSheetId="10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5" hidden="1">3</definedName>
    <definedName name="solver_rel3" localSheetId="6" hidden="1">3</definedName>
    <definedName name="solver_rel3" localSheetId="12" hidden="1">2</definedName>
    <definedName name="solver_rel3" localSheetId="10" hidden="1">1</definedName>
    <definedName name="solver_rel4" localSheetId="7" hidden="1">1</definedName>
    <definedName name="solver_rel4" localSheetId="8" hidden="1">1</definedName>
    <definedName name="solver_rel4" localSheetId="9" hidden="1">3</definedName>
    <definedName name="solver_rel4" localSheetId="5" hidden="1">2</definedName>
    <definedName name="solver_rel4" localSheetId="6" hidden="1">3</definedName>
    <definedName name="solver_rel4" localSheetId="12" hidden="1">2</definedName>
    <definedName name="solver_rel4" localSheetId="10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5" hidden="1">2</definedName>
    <definedName name="solver_rel5" localSheetId="6" hidden="1">2</definedName>
    <definedName name="solver_rel5" localSheetId="12" hidden="1">2</definedName>
    <definedName name="solver_rel5" localSheetId="10" hidden="1">1</definedName>
    <definedName name="solver_rel6" localSheetId="7" hidden="1">1</definedName>
    <definedName name="solver_rel6" localSheetId="8" hidden="1">1</definedName>
    <definedName name="solver_rel6" localSheetId="9" hidden="1">2</definedName>
    <definedName name="solver_rel6" localSheetId="5" hidden="1">2</definedName>
    <definedName name="solver_rel6" localSheetId="6" hidden="1">2</definedName>
    <definedName name="solver_rel6" localSheetId="12" hidden="1">2</definedName>
    <definedName name="solver_rel6" localSheetId="10" hidden="1">3</definedName>
    <definedName name="solver_rel7" localSheetId="7" hidden="1">3</definedName>
    <definedName name="solver_rel7" localSheetId="12" hidden="1">2</definedName>
    <definedName name="solver_rel7" localSheetId="10" hidden="1">3</definedName>
    <definedName name="solver_rhs1" localSheetId="7" hidden="1">0</definedName>
    <definedName name="solver_rhs1" localSheetId="8" hidden="1">'hm2'!$H$10</definedName>
    <definedName name="solver_rhs1" localSheetId="9" hidden="1">'M-tech'!$H$10</definedName>
    <definedName name="solver_rhs1" localSheetId="5" hidden="1">0</definedName>
    <definedName name="solver_rhs1" localSheetId="6" hidden="1">0</definedName>
    <definedName name="solver_rhs1" localSheetId="12" hidden="1">0</definedName>
    <definedName name="solver_rhs1" localSheetId="10" hidden="1">0</definedName>
    <definedName name="solver_rhs2" localSheetId="7" hidden="1">'hm1'!$J$8</definedName>
    <definedName name="solver_rhs2" localSheetId="8" hidden="1">'hm2'!$H$11</definedName>
    <definedName name="solver_rhs2" localSheetId="9" hidden="1">'M-tech'!$H$11</definedName>
    <definedName name="solver_rhs2" localSheetId="5" hidden="1">0</definedName>
    <definedName name="solver_rhs2" localSheetId="6" hidden="1">0</definedName>
    <definedName name="solver_rhs2" localSheetId="12" hidden="1">0</definedName>
    <definedName name="solver_rhs2" localSheetId="10" hidden="1">0</definedName>
    <definedName name="solver_rhs3" localSheetId="7" hidden="1">0</definedName>
    <definedName name="solver_rhs3" localSheetId="8" hidden="1">'hm2'!$H$12</definedName>
    <definedName name="solver_rhs3" localSheetId="9" hidden="1">'M-tech'!$H$12</definedName>
    <definedName name="solver_rhs3" localSheetId="5" hidden="1">0</definedName>
    <definedName name="solver_rhs3" localSheetId="6" hidden="1">0</definedName>
    <definedName name="solver_rhs3" localSheetId="12" hidden="1">'Sheet7 (2)'!$K$5</definedName>
    <definedName name="solver_rhs3" localSheetId="10" hidden="1">'Sheet7 (3)'!$G$5</definedName>
    <definedName name="solver_rhs4" localSheetId="7" hidden="1">'hm1'!$J$5</definedName>
    <definedName name="solver_rhs4" localSheetId="8" hidden="1">'hm2'!$H$7</definedName>
    <definedName name="solver_rhs4" localSheetId="9" hidden="1">'M-tech'!$H$7</definedName>
    <definedName name="solver_rhs4" localSheetId="5" hidden="1">Sheet5!$I$6</definedName>
    <definedName name="solver_rhs4" localSheetId="6" hidden="1">0</definedName>
    <definedName name="solver_rhs4" localSheetId="12" hidden="1">'Sheet7 (2)'!$K$6</definedName>
    <definedName name="solver_rhs4" localSheetId="10" hidden="1">'Sheet7 (3)'!$G$6</definedName>
    <definedName name="solver_rhs5" localSheetId="7" hidden="1">'hm1'!$J$6</definedName>
    <definedName name="solver_rhs5" localSheetId="8" hidden="1">'hm2'!$H$8</definedName>
    <definedName name="solver_rhs5" localSheetId="9" hidden="1">'M-tech'!$H$8</definedName>
    <definedName name="solver_rhs5" localSheetId="5" hidden="1">Sheet5!$I$7</definedName>
    <definedName name="solver_rhs5" localSheetId="6" hidden="1">Sheet6!$I$7</definedName>
    <definedName name="solver_rhs5" localSheetId="12" hidden="1">'Sheet7 (2)'!$K$7</definedName>
    <definedName name="solver_rhs5" localSheetId="10" hidden="1">'Sheet7 (3)'!$G$7</definedName>
    <definedName name="solver_rhs6" localSheetId="7" hidden="1">'hm1'!$J$7</definedName>
    <definedName name="solver_rhs6" localSheetId="8" hidden="1">'hm2'!$H$9</definedName>
    <definedName name="solver_rhs6" localSheetId="9" hidden="1">'M-tech'!$H$9</definedName>
    <definedName name="solver_rhs6" localSheetId="5" hidden="1">Sheet5!$I$8</definedName>
    <definedName name="solver_rhs6" localSheetId="6" hidden="1">Sheet6!$I$8</definedName>
    <definedName name="solver_rhs6" localSheetId="12" hidden="1">'Sheet7 (2)'!$K$8</definedName>
    <definedName name="solver_rhs6" localSheetId="10" hidden="1">'Sheet7 (3)'!#REF!</definedName>
    <definedName name="solver_rhs7" localSheetId="7" hidden="1">'hm1'!#REF!</definedName>
    <definedName name="solver_rhs7" localSheetId="12" hidden="1">'Sheet7 (2)'!$K$9</definedName>
    <definedName name="solver_rhs7" localSheetId="10" hidden="1">'Sheet7 (3)'!#REF!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5" hidden="1">2</definedName>
    <definedName name="solver_rlx" localSheetId="6" hidden="1">2</definedName>
    <definedName name="solver_rlx" localSheetId="12" hidden="1">2</definedName>
    <definedName name="solver_rlx" localSheetId="10" hidden="1">2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5" hidden="1">0</definedName>
    <definedName name="solver_rsd" localSheetId="6" hidden="1">0</definedName>
    <definedName name="solver_rsd" localSheetId="12" hidden="1">0</definedName>
    <definedName name="solver_rsd" localSheetId="10" hidden="1">0</definedName>
    <definedName name="solver_scl" localSheetId="7" hidden="1">1</definedName>
    <definedName name="solver_scl" localSheetId="8" hidden="1">2</definedName>
    <definedName name="solver_scl" localSheetId="9" hidden="1">2</definedName>
    <definedName name="solver_scl" localSheetId="5" hidden="1">1</definedName>
    <definedName name="solver_scl" localSheetId="6" hidden="1">1</definedName>
    <definedName name="solver_scl" localSheetId="12" hidden="1">1</definedName>
    <definedName name="solver_scl" localSheetId="10" hidden="1">1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5" hidden="1">2</definedName>
    <definedName name="solver_sho" localSheetId="6" hidden="1">2</definedName>
    <definedName name="solver_sho" localSheetId="12" hidden="1">2</definedName>
    <definedName name="solver_sho" localSheetId="10" hidden="1">2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5" hidden="1">100</definedName>
    <definedName name="solver_ssz" localSheetId="6" hidden="1">100</definedName>
    <definedName name="solver_ssz" localSheetId="12" hidden="1">100</definedName>
    <definedName name="solver_ssz" localSheetId="10" hidden="1">100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5" hidden="1">2147483647</definedName>
    <definedName name="solver_tim" localSheetId="6" hidden="1">2147483647</definedName>
    <definedName name="solver_tim" localSheetId="12" hidden="1">2147483647</definedName>
    <definedName name="solver_tim" localSheetId="10" hidden="1">2147483647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5" hidden="1">0.01</definedName>
    <definedName name="solver_tol" localSheetId="6" hidden="1">0.01</definedName>
    <definedName name="solver_tol" localSheetId="12" hidden="1">0.01</definedName>
    <definedName name="solver_tol" localSheetId="10" hidden="1">0.01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5" hidden="1">2</definedName>
    <definedName name="solver_typ" localSheetId="6" hidden="1">1</definedName>
    <definedName name="solver_typ" localSheetId="12" hidden="1">1</definedName>
    <definedName name="solver_typ" localSheetId="10" hidden="1">1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5" hidden="1">0</definedName>
    <definedName name="solver_val" localSheetId="6" hidden="1">0</definedName>
    <definedName name="solver_val" localSheetId="12" hidden="1">0</definedName>
    <definedName name="solver_val" localSheetId="10" hidden="1">0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5" hidden="1">3</definedName>
    <definedName name="solver_ver" localSheetId="6" hidden="1">3</definedName>
    <definedName name="solver_ver" localSheetId="12" hidden="1">3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2" l="1"/>
  <c r="E26" i="12"/>
  <c r="E27" i="12" s="1"/>
  <c r="E35" i="12" s="1"/>
  <c r="F26" i="12"/>
  <c r="F25" i="12" s="1"/>
  <c r="G26" i="12"/>
  <c r="G25" i="12" s="1"/>
  <c r="H26" i="12"/>
  <c r="I26" i="12"/>
  <c r="I27" i="12" s="1"/>
  <c r="J27" i="12" s="1"/>
  <c r="C26" i="12"/>
  <c r="C25" i="12" s="1"/>
  <c r="J18" i="12"/>
  <c r="J19" i="12"/>
  <c r="J17" i="12"/>
  <c r="E20" i="12"/>
  <c r="D20" i="12"/>
  <c r="C20" i="12"/>
  <c r="K14" i="7" a="1"/>
  <c r="L15" i="7" s="1"/>
  <c r="H14" i="7" a="1"/>
  <c r="I18" i="7" s="1"/>
  <c r="E14" i="7" a="1"/>
  <c r="F17" i="7" s="1"/>
  <c r="B14" i="7" a="1"/>
  <c r="B14" i="7" s="1"/>
  <c r="C14" i="7" s="1"/>
  <c r="E26" i="13"/>
  <c r="E28" i="13" s="1"/>
  <c r="F26" i="13"/>
  <c r="F27" i="13" s="1"/>
  <c r="G26" i="13"/>
  <c r="G27" i="13" s="1"/>
  <c r="H26" i="13"/>
  <c r="H27" i="13" s="1"/>
  <c r="I26" i="13"/>
  <c r="I28" i="13" s="1"/>
  <c r="J26" i="13"/>
  <c r="J27" i="13" s="1"/>
  <c r="K26" i="13"/>
  <c r="K27" i="13" s="1"/>
  <c r="D26" i="13"/>
  <c r="D28" i="13" s="1"/>
  <c r="L18" i="13"/>
  <c r="L19" i="13"/>
  <c r="L17" i="13"/>
  <c r="D2" i="13"/>
  <c r="F12" i="13"/>
  <c r="F11" i="13"/>
  <c r="F10" i="13"/>
  <c r="F9" i="13"/>
  <c r="F8" i="13"/>
  <c r="F7" i="13"/>
  <c r="F8" i="12"/>
  <c r="F9" i="12"/>
  <c r="F10" i="12"/>
  <c r="F11" i="12"/>
  <c r="F12" i="12"/>
  <c r="F7" i="12"/>
  <c r="D2" i="12"/>
  <c r="S18" i="10"/>
  <c r="O11" i="10"/>
  <c r="O20" i="10" s="1"/>
  <c r="P11" i="10"/>
  <c r="P19" i="10" s="1"/>
  <c r="Q11" i="10"/>
  <c r="Q19" i="10" s="1"/>
  <c r="R11" i="10"/>
  <c r="R21" i="10" s="1"/>
  <c r="N11" i="10"/>
  <c r="N20" i="10" s="1"/>
  <c r="I19" i="10"/>
  <c r="O22" i="11"/>
  <c r="P20" i="11"/>
  <c r="R17" i="11" s="1"/>
  <c r="L20" i="11"/>
  <c r="O18" i="11"/>
  <c r="O19" i="11" s="1"/>
  <c r="Q17" i="11"/>
  <c r="P17" i="11"/>
  <c r="Q3" i="11"/>
  <c r="O3" i="11"/>
  <c r="L17" i="11" s="1"/>
  <c r="G3" i="11"/>
  <c r="F3" i="11"/>
  <c r="E3" i="11"/>
  <c r="I3" i="11" s="1"/>
  <c r="D12" i="10"/>
  <c r="D18" i="10" s="1"/>
  <c r="E12" i="10"/>
  <c r="E21" i="10" s="1"/>
  <c r="F12" i="10"/>
  <c r="F20" i="10" s="1"/>
  <c r="G12" i="10"/>
  <c r="G20" i="10" s="1"/>
  <c r="H12" i="10"/>
  <c r="H21" i="10" s="1"/>
  <c r="C12" i="10"/>
  <c r="D14" i="10"/>
  <c r="C14" i="10"/>
  <c r="I13" i="10"/>
  <c r="I11" i="10"/>
  <c r="I5" i="10"/>
  <c r="I6" i="10"/>
  <c r="I4" i="10"/>
  <c r="D7" i="10"/>
  <c r="C7" i="10"/>
  <c r="D1" i="9"/>
  <c r="E9" i="9"/>
  <c r="E8" i="9"/>
  <c r="E7" i="9"/>
  <c r="E6" i="9"/>
  <c r="E5" i="9"/>
  <c r="I6" i="8"/>
  <c r="I7" i="8"/>
  <c r="I8" i="8"/>
  <c r="I9" i="8"/>
  <c r="I10" i="8"/>
  <c r="I11" i="8"/>
  <c r="I5" i="8"/>
  <c r="D1" i="8"/>
  <c r="H6" i="7"/>
  <c r="H7" i="7"/>
  <c r="H8" i="7"/>
  <c r="H9" i="7"/>
  <c r="H10" i="7"/>
  <c r="H5" i="7"/>
  <c r="D1" i="7"/>
  <c r="E2" i="6"/>
  <c r="G8" i="6"/>
  <c r="G7" i="6"/>
  <c r="E1" i="5"/>
  <c r="G7" i="5"/>
  <c r="G8" i="5"/>
  <c r="G6" i="5"/>
  <c r="C2" i="4"/>
  <c r="I2" i="4" s="1" a="1"/>
  <c r="Q3" i="1"/>
  <c r="D3" i="3"/>
  <c r="I3" i="3" s="1"/>
  <c r="L20" i="1"/>
  <c r="O22" i="1"/>
  <c r="P20" i="1"/>
  <c r="R17" i="1" s="1"/>
  <c r="Q17" i="1"/>
  <c r="P17" i="1"/>
  <c r="O18" i="1"/>
  <c r="O19" i="1" s="1"/>
  <c r="O3" i="1"/>
  <c r="R3" i="1" s="1"/>
  <c r="C4" i="2"/>
  <c r="C5" i="2" s="1"/>
  <c r="C6" i="2" s="1"/>
  <c r="C7" i="2" s="1"/>
  <c r="C8" i="2" s="1"/>
  <c r="C9" i="2" s="1"/>
  <c r="C10" i="2" s="1"/>
  <c r="C11" i="2" s="1"/>
  <c r="C12" i="2" s="1"/>
  <c r="D4" i="2" s="1"/>
  <c r="G3" i="1"/>
  <c r="F3" i="1"/>
  <c r="E3" i="1"/>
  <c r="I3" i="1" s="1"/>
  <c r="C28" i="12" l="1"/>
  <c r="C27" i="12"/>
  <c r="C35" i="12" s="1"/>
  <c r="I28" i="12"/>
  <c r="F27" i="12"/>
  <c r="F35" i="12" s="1"/>
  <c r="F34" i="12" s="1"/>
  <c r="E28" i="12"/>
  <c r="E36" i="12" s="1"/>
  <c r="E34" i="12"/>
  <c r="H28" i="13"/>
  <c r="H28" i="12"/>
  <c r="G28" i="13"/>
  <c r="I16" i="7"/>
  <c r="I25" i="12"/>
  <c r="E25" i="12"/>
  <c r="E33" i="12" s="1"/>
  <c r="H27" i="12"/>
  <c r="H35" i="12" s="1"/>
  <c r="D27" i="12"/>
  <c r="D35" i="12" s="1"/>
  <c r="G28" i="12"/>
  <c r="D28" i="12"/>
  <c r="I35" i="12"/>
  <c r="F16" i="7"/>
  <c r="I15" i="7"/>
  <c r="H25" i="12"/>
  <c r="D25" i="12"/>
  <c r="G27" i="12"/>
  <c r="G35" i="12" s="1"/>
  <c r="F28" i="12"/>
  <c r="I17" i="7"/>
  <c r="F15" i="7"/>
  <c r="C16" i="7"/>
  <c r="L18" i="7"/>
  <c r="C15" i="7"/>
  <c r="L17" i="7"/>
  <c r="C18" i="7"/>
  <c r="F18" i="7"/>
  <c r="L16" i="7"/>
  <c r="C17" i="7"/>
  <c r="K14" i="7"/>
  <c r="L14" i="7" s="1"/>
  <c r="H14" i="7"/>
  <c r="I14" i="7" s="1"/>
  <c r="E14" i="7"/>
  <c r="F14" i="7" s="1"/>
  <c r="I27" i="13"/>
  <c r="E27" i="13"/>
  <c r="D27" i="13"/>
  <c r="J28" i="13"/>
  <c r="F28" i="13"/>
  <c r="N19" i="10"/>
  <c r="O19" i="10"/>
  <c r="C21" i="10"/>
  <c r="R3" i="11"/>
  <c r="E4" i="2"/>
  <c r="R19" i="11"/>
  <c r="R18" i="11"/>
  <c r="Q21" i="10"/>
  <c r="R20" i="10"/>
  <c r="G18" i="10"/>
  <c r="R19" i="10"/>
  <c r="P21" i="10"/>
  <c r="Q20" i="10"/>
  <c r="D21" i="10"/>
  <c r="G21" i="10"/>
  <c r="H3" i="11"/>
  <c r="C4" i="11" s="1"/>
  <c r="F4" i="11" s="1"/>
  <c r="P18" i="11"/>
  <c r="N21" i="10"/>
  <c r="O21" i="10"/>
  <c r="P20" i="10"/>
  <c r="I12" i="10"/>
  <c r="Q18" i="11"/>
  <c r="P3" i="11"/>
  <c r="O4" i="11"/>
  <c r="C20" i="10"/>
  <c r="E20" i="10"/>
  <c r="F18" i="10"/>
  <c r="H20" i="10"/>
  <c r="D20" i="10"/>
  <c r="F21" i="10"/>
  <c r="C18" i="10"/>
  <c r="E18" i="10"/>
  <c r="H18" i="10"/>
  <c r="I18" i="10" s="1"/>
  <c r="I2" i="4"/>
  <c r="E6" i="4" s="1"/>
  <c r="E7" i="4"/>
  <c r="R19" i="1"/>
  <c r="P3" i="1"/>
  <c r="R18" i="1"/>
  <c r="O4" i="1"/>
  <c r="Q18" i="1"/>
  <c r="E3" i="3"/>
  <c r="G3" i="3" s="1"/>
  <c r="F3" i="3"/>
  <c r="H3" i="3" s="1"/>
  <c r="L17" i="1"/>
  <c r="E8" i="2"/>
  <c r="P18" i="1"/>
  <c r="D9" i="2"/>
  <c r="E5" i="2"/>
  <c r="D7" i="2"/>
  <c r="E10" i="2"/>
  <c r="E6" i="2"/>
  <c r="D10" i="2"/>
  <c r="D6" i="2"/>
  <c r="E9" i="2"/>
  <c r="D5" i="2"/>
  <c r="D8" i="2"/>
  <c r="E7" i="2"/>
  <c r="H3" i="1"/>
  <c r="C36" i="12" l="1"/>
  <c r="C34" i="12"/>
  <c r="H33" i="12"/>
  <c r="D36" i="12"/>
  <c r="F36" i="12"/>
  <c r="G36" i="12"/>
  <c r="I33" i="12"/>
  <c r="J25" i="12"/>
  <c r="D33" i="12"/>
  <c r="G34" i="12"/>
  <c r="D34" i="12"/>
  <c r="H34" i="12"/>
  <c r="I34" i="12"/>
  <c r="C33" i="12"/>
  <c r="C41" i="12" s="1"/>
  <c r="C44" i="12" s="1"/>
  <c r="H36" i="12"/>
  <c r="I36" i="12"/>
  <c r="F33" i="12"/>
  <c r="G33" i="12"/>
  <c r="G41" i="12" s="1"/>
  <c r="G43" i="12" s="1"/>
  <c r="D4" i="11"/>
  <c r="G4" i="11" s="1"/>
  <c r="I20" i="10"/>
  <c r="R4" i="11"/>
  <c r="O5" i="11"/>
  <c r="N4" i="11"/>
  <c r="S3" i="11"/>
  <c r="D4" i="3"/>
  <c r="E11" i="4" a="1"/>
  <c r="E11" i="4" s="1"/>
  <c r="S3" i="1"/>
  <c r="N4" i="1"/>
  <c r="R4" i="1"/>
  <c r="O5" i="1"/>
  <c r="C4" i="3"/>
  <c r="D4" i="1"/>
  <c r="G4" i="1" s="1"/>
  <c r="C4" i="1"/>
  <c r="F41" i="12" l="1"/>
  <c r="E41" i="12"/>
  <c r="H41" i="12"/>
  <c r="H43" i="12" s="1"/>
  <c r="G42" i="12"/>
  <c r="J33" i="12"/>
  <c r="I41" i="12"/>
  <c r="I43" i="12" s="1"/>
  <c r="H42" i="12"/>
  <c r="D41" i="12"/>
  <c r="D42" i="12" s="1"/>
  <c r="G44" i="12"/>
  <c r="H44" i="12"/>
  <c r="C42" i="12"/>
  <c r="C43" i="12"/>
  <c r="E4" i="11"/>
  <c r="R5" i="11"/>
  <c r="O6" i="11"/>
  <c r="Q4" i="11"/>
  <c r="P4" i="11"/>
  <c r="E4" i="3"/>
  <c r="G4" i="3" s="1"/>
  <c r="R5" i="1"/>
  <c r="O6" i="1"/>
  <c r="Q4" i="1"/>
  <c r="P4" i="1"/>
  <c r="I4" i="3"/>
  <c r="F4" i="3"/>
  <c r="H4" i="3" s="1"/>
  <c r="F4" i="1"/>
  <c r="E4" i="1"/>
  <c r="I44" i="12" l="1"/>
  <c r="I42" i="12"/>
  <c r="D43" i="12"/>
  <c r="D44" i="12"/>
  <c r="E43" i="12"/>
  <c r="E44" i="12"/>
  <c r="E42" i="12"/>
  <c r="F43" i="12"/>
  <c r="F42" i="12"/>
  <c r="F44" i="12"/>
  <c r="H4" i="11"/>
  <c r="I4" i="11"/>
  <c r="O7" i="11"/>
  <c r="R6" i="11"/>
  <c r="N5" i="11"/>
  <c r="S4" i="11"/>
  <c r="D5" i="3"/>
  <c r="O7" i="1"/>
  <c r="R6" i="1"/>
  <c r="N5" i="1"/>
  <c r="S4" i="1"/>
  <c r="C5" i="3"/>
  <c r="H4" i="1"/>
  <c r="I4" i="1"/>
  <c r="C5" i="11" l="1"/>
  <c r="D5" i="11"/>
  <c r="G5" i="11" s="1"/>
  <c r="Q5" i="11"/>
  <c r="P5" i="11"/>
  <c r="O8" i="11"/>
  <c r="R7" i="11"/>
  <c r="E5" i="3"/>
  <c r="G5" i="3" s="1"/>
  <c r="F5" i="3"/>
  <c r="H5" i="3" s="1"/>
  <c r="I5" i="3"/>
  <c r="O8" i="1"/>
  <c r="R7" i="1"/>
  <c r="P5" i="1"/>
  <c r="Q5" i="1"/>
  <c r="C5" i="1"/>
  <c r="D5" i="1"/>
  <c r="G5" i="1" s="1"/>
  <c r="F5" i="11" l="1"/>
  <c r="E5" i="11"/>
  <c r="N6" i="11"/>
  <c r="S5" i="11"/>
  <c r="R8" i="11"/>
  <c r="O9" i="11"/>
  <c r="D6" i="3"/>
  <c r="C6" i="3"/>
  <c r="O9" i="1"/>
  <c r="R8" i="1"/>
  <c r="S5" i="1"/>
  <c r="N6" i="1"/>
  <c r="F5" i="1"/>
  <c r="E5" i="1"/>
  <c r="H5" i="11" l="1"/>
  <c r="I5" i="11"/>
  <c r="R9" i="11"/>
  <c r="O10" i="11"/>
  <c r="Q6" i="11"/>
  <c r="P6" i="11"/>
  <c r="F6" i="3"/>
  <c r="H6" i="3" s="1"/>
  <c r="I6" i="3"/>
  <c r="E6" i="3"/>
  <c r="G6" i="3" s="1"/>
  <c r="O10" i="1"/>
  <c r="R9" i="1"/>
  <c r="P6" i="1"/>
  <c r="Q6" i="1"/>
  <c r="H5" i="1"/>
  <c r="I5" i="1"/>
  <c r="C6" i="11" l="1"/>
  <c r="D6" i="11"/>
  <c r="G6" i="11" s="1"/>
  <c r="D7" i="3"/>
  <c r="O11" i="11"/>
  <c r="R10" i="11"/>
  <c r="N7" i="11"/>
  <c r="S6" i="11"/>
  <c r="C7" i="3"/>
  <c r="O11" i="1"/>
  <c r="R10" i="1"/>
  <c r="N7" i="1"/>
  <c r="S6" i="1"/>
  <c r="C6" i="1"/>
  <c r="D6" i="1"/>
  <c r="G6" i="1" s="1"/>
  <c r="E6" i="11" l="1"/>
  <c r="F6" i="11"/>
  <c r="E7" i="3"/>
  <c r="G7" i="3" s="1"/>
  <c r="P7" i="11"/>
  <c r="Q7" i="11"/>
  <c r="O12" i="11"/>
  <c r="R11" i="11"/>
  <c r="F7" i="3"/>
  <c r="H7" i="3" s="1"/>
  <c r="I7" i="3"/>
  <c r="O12" i="1"/>
  <c r="R11" i="1"/>
  <c r="P7" i="1"/>
  <c r="Q7" i="1"/>
  <c r="F6" i="1"/>
  <c r="E6" i="1"/>
  <c r="C8" i="3" l="1"/>
  <c r="I6" i="11"/>
  <c r="H6" i="11"/>
  <c r="D8" i="3"/>
  <c r="R12" i="11"/>
  <c r="O13" i="11"/>
  <c r="N8" i="11"/>
  <c r="S7" i="11"/>
  <c r="O13" i="1"/>
  <c r="R12" i="1"/>
  <c r="N8" i="1"/>
  <c r="S7" i="1"/>
  <c r="H6" i="1"/>
  <c r="I6" i="1"/>
  <c r="F8" i="3" l="1"/>
  <c r="H8" i="3" s="1"/>
  <c r="I8" i="3"/>
  <c r="D7" i="11"/>
  <c r="G7" i="11" s="1"/>
  <c r="C7" i="11"/>
  <c r="E8" i="3"/>
  <c r="G8" i="3" s="1"/>
  <c r="D9" i="3" s="1"/>
  <c r="R13" i="11"/>
  <c r="O14" i="11"/>
  <c r="Q8" i="11"/>
  <c r="P8" i="11"/>
  <c r="P8" i="1"/>
  <c r="Q8" i="1"/>
  <c r="O14" i="1"/>
  <c r="R13" i="1"/>
  <c r="C7" i="1"/>
  <c r="D7" i="1"/>
  <c r="G7" i="1" s="1"/>
  <c r="C9" i="3" l="1"/>
  <c r="E9" i="3" s="1"/>
  <c r="G9" i="3" s="1"/>
  <c r="E7" i="11"/>
  <c r="F7" i="11"/>
  <c r="N9" i="11"/>
  <c r="S8" i="11"/>
  <c r="O15" i="11"/>
  <c r="R15" i="11" s="1"/>
  <c r="R14" i="11"/>
  <c r="O15" i="1"/>
  <c r="R15" i="1" s="1"/>
  <c r="R14" i="1"/>
  <c r="N9" i="1"/>
  <c r="S8" i="1"/>
  <c r="E7" i="1"/>
  <c r="F7" i="1"/>
  <c r="I9" i="3" l="1"/>
  <c r="F9" i="3"/>
  <c r="H9" i="3" s="1"/>
  <c r="C10" i="3" s="1"/>
  <c r="H7" i="11"/>
  <c r="I7" i="11"/>
  <c r="Q9" i="11"/>
  <c r="P9" i="11"/>
  <c r="P9" i="1"/>
  <c r="Q9" i="1"/>
  <c r="H7" i="1"/>
  <c r="I7" i="1"/>
  <c r="D10" i="3" l="1"/>
  <c r="I10" i="3" s="1"/>
  <c r="C8" i="11"/>
  <c r="D8" i="11"/>
  <c r="G8" i="11" s="1"/>
  <c r="N10" i="11"/>
  <c r="S9" i="11"/>
  <c r="N10" i="1"/>
  <c r="S9" i="1"/>
  <c r="C8" i="1"/>
  <c r="D8" i="1"/>
  <c r="G8" i="1" s="1"/>
  <c r="F10" i="3" l="1"/>
  <c r="H10" i="3" s="1"/>
  <c r="E10" i="3"/>
  <c r="G10" i="3" s="1"/>
  <c r="C11" i="3" s="1"/>
  <c r="F8" i="11"/>
  <c r="E8" i="11"/>
  <c r="Q10" i="11"/>
  <c r="P10" i="11"/>
  <c r="P10" i="1"/>
  <c r="Q10" i="1"/>
  <c r="F8" i="1"/>
  <c r="E8" i="1"/>
  <c r="D11" i="3" l="1"/>
  <c r="I11" i="3" s="1"/>
  <c r="I8" i="11"/>
  <c r="H8" i="11"/>
  <c r="N11" i="11"/>
  <c r="S10" i="11"/>
  <c r="N11" i="1"/>
  <c r="S10" i="1"/>
  <c r="H8" i="1"/>
  <c r="I8" i="1"/>
  <c r="E11" i="3" l="1"/>
  <c r="G11" i="3" s="1"/>
  <c r="F11" i="3"/>
  <c r="H11" i="3" s="1"/>
  <c r="D12" i="3" s="1"/>
  <c r="C9" i="11"/>
  <c r="D9" i="11"/>
  <c r="G9" i="11" s="1"/>
  <c r="P11" i="11"/>
  <c r="Q11" i="11"/>
  <c r="P11" i="1"/>
  <c r="Q11" i="1"/>
  <c r="C9" i="1"/>
  <c r="D9" i="1"/>
  <c r="G9" i="1" s="1"/>
  <c r="C12" i="3" l="1"/>
  <c r="E12" i="3" s="1"/>
  <c r="G12" i="3" s="1"/>
  <c r="F9" i="11"/>
  <c r="E9" i="11"/>
  <c r="N12" i="11"/>
  <c r="S11" i="11"/>
  <c r="I12" i="3"/>
  <c r="N12" i="1"/>
  <c r="S11" i="1"/>
  <c r="E9" i="1"/>
  <c r="F9" i="1"/>
  <c r="F12" i="3" l="1"/>
  <c r="H12" i="3" s="1"/>
  <c r="D13" i="3" s="1"/>
  <c r="I9" i="11"/>
  <c r="H9" i="11"/>
  <c r="Q12" i="11"/>
  <c r="P12" i="11"/>
  <c r="P12" i="1"/>
  <c r="Q12" i="1"/>
  <c r="H9" i="1"/>
  <c r="I9" i="1"/>
  <c r="C13" i="3" l="1"/>
  <c r="E13" i="3" s="1"/>
  <c r="G13" i="3" s="1"/>
  <c r="D10" i="11"/>
  <c r="G10" i="11" s="1"/>
  <c r="C10" i="11"/>
  <c r="N13" i="11"/>
  <c r="S12" i="11"/>
  <c r="J13" i="3"/>
  <c r="K13" i="3" s="1"/>
  <c r="N13" i="1"/>
  <c r="S12" i="1"/>
  <c r="C10" i="1"/>
  <c r="D10" i="1"/>
  <c r="G10" i="1" s="1"/>
  <c r="F13" i="3" l="1"/>
  <c r="H13" i="3" s="1"/>
  <c r="C14" i="3" s="1"/>
  <c r="I13" i="3"/>
  <c r="E10" i="11"/>
  <c r="F10" i="11"/>
  <c r="Q13" i="11"/>
  <c r="P13" i="11"/>
  <c r="P13" i="1"/>
  <c r="Q13" i="1"/>
  <c r="F10" i="1"/>
  <c r="E10" i="1"/>
  <c r="D14" i="3" l="1"/>
  <c r="I14" i="3" s="1"/>
  <c r="H10" i="11"/>
  <c r="I10" i="11"/>
  <c r="N14" i="11"/>
  <c r="S13" i="11"/>
  <c r="F14" i="3"/>
  <c r="H14" i="3" s="1"/>
  <c r="E14" i="3"/>
  <c r="G14" i="3" s="1"/>
  <c r="N14" i="1"/>
  <c r="S13" i="1"/>
  <c r="H10" i="1"/>
  <c r="I10" i="1"/>
  <c r="J14" i="3" l="1"/>
  <c r="K14" i="3" s="1"/>
  <c r="D11" i="11"/>
  <c r="G11" i="11" s="1"/>
  <c r="C11" i="11"/>
  <c r="Q14" i="11"/>
  <c r="P14" i="11"/>
  <c r="C15" i="3"/>
  <c r="D15" i="3"/>
  <c r="P14" i="1"/>
  <c r="Q14" i="1"/>
  <c r="C11" i="1"/>
  <c r="D11" i="1"/>
  <c r="G11" i="1" s="1"/>
  <c r="F11" i="11" l="1"/>
  <c r="E11" i="11"/>
  <c r="N15" i="11"/>
  <c r="S14" i="11"/>
  <c r="F15" i="3"/>
  <c r="H15" i="3" s="1"/>
  <c r="I15" i="3"/>
  <c r="E15" i="3"/>
  <c r="G15" i="3" s="1"/>
  <c r="J15" i="3"/>
  <c r="K15" i="3" s="1"/>
  <c r="N15" i="1"/>
  <c r="S14" i="1"/>
  <c r="E11" i="1"/>
  <c r="F11" i="1"/>
  <c r="H11" i="11" l="1"/>
  <c r="I11" i="11"/>
  <c r="P15" i="11"/>
  <c r="S15" i="11" s="1"/>
  <c r="Q15" i="11"/>
  <c r="C16" i="3"/>
  <c r="D16" i="3"/>
  <c r="P15" i="1"/>
  <c r="S15" i="1" s="1"/>
  <c r="Q15" i="1"/>
  <c r="H11" i="1"/>
  <c r="I11" i="1"/>
  <c r="E16" i="3" l="1"/>
  <c r="G16" i="3" s="1"/>
  <c r="C12" i="11"/>
  <c r="D12" i="11"/>
  <c r="G12" i="11" s="1"/>
  <c r="J16" i="3"/>
  <c r="K16" i="3" s="1"/>
  <c r="F16" i="3"/>
  <c r="H16" i="3" s="1"/>
  <c r="I16" i="3"/>
  <c r="C12" i="1"/>
  <c r="D12" i="1"/>
  <c r="G12" i="1" s="1"/>
  <c r="D17" i="3" l="1"/>
  <c r="F12" i="11"/>
  <c r="E12" i="11"/>
  <c r="C17" i="3"/>
  <c r="J17" i="3" s="1"/>
  <c r="K17" i="3" s="1"/>
  <c r="F12" i="1"/>
  <c r="E12" i="1"/>
  <c r="I12" i="11" l="1"/>
  <c r="H12" i="11"/>
  <c r="F17" i="3"/>
  <c r="H17" i="3" s="1"/>
  <c r="E17" i="3"/>
  <c r="G17" i="3" s="1"/>
  <c r="I17" i="3"/>
  <c r="H12" i="1"/>
  <c r="I12" i="1"/>
  <c r="C18" i="3" l="1"/>
  <c r="D13" i="11"/>
  <c r="G13" i="11" s="1"/>
  <c r="C13" i="11"/>
  <c r="D18" i="3"/>
  <c r="C13" i="1"/>
  <c r="D13" i="1"/>
  <c r="G13" i="1" s="1"/>
  <c r="F18" i="3" l="1"/>
  <c r="H18" i="3" s="1"/>
  <c r="J18" i="3"/>
  <c r="K18" i="3" s="1"/>
  <c r="F13" i="11"/>
  <c r="E13" i="11"/>
  <c r="I18" i="3"/>
  <c r="E18" i="3"/>
  <c r="G18" i="3" s="1"/>
  <c r="E13" i="1"/>
  <c r="F13" i="1"/>
  <c r="C19" i="3" l="1"/>
  <c r="H13" i="11"/>
  <c r="I13" i="11"/>
  <c r="D19" i="3"/>
  <c r="H13" i="1"/>
  <c r="I13" i="1"/>
  <c r="F19" i="3" l="1"/>
  <c r="H19" i="3" s="1"/>
  <c r="J19" i="3"/>
  <c r="K19" i="3" s="1"/>
  <c r="C14" i="11"/>
  <c r="D14" i="11"/>
  <c r="G14" i="11" s="1"/>
  <c r="E19" i="3"/>
  <c r="G19" i="3" s="1"/>
  <c r="C20" i="3" s="1"/>
  <c r="I19" i="3"/>
  <c r="C14" i="1"/>
  <c r="D14" i="1"/>
  <c r="G14" i="1" s="1"/>
  <c r="D20" i="3" l="1"/>
  <c r="J20" i="3" s="1"/>
  <c r="K20" i="3" s="1"/>
  <c r="F14" i="11"/>
  <c r="E14" i="11"/>
  <c r="E14" i="1"/>
  <c r="F14" i="1"/>
  <c r="F20" i="3" l="1"/>
  <c r="H20" i="3" s="1"/>
  <c r="I20" i="3"/>
  <c r="E20" i="3"/>
  <c r="G20" i="3" s="1"/>
  <c r="I14" i="11"/>
  <c r="H14" i="11"/>
  <c r="H14" i="1"/>
  <c r="I14" i="1"/>
  <c r="C21" i="3" l="1"/>
  <c r="D21" i="3"/>
  <c r="D15" i="11"/>
  <c r="G15" i="11" s="1"/>
  <c r="C15" i="11"/>
  <c r="C15" i="1"/>
  <c r="D15" i="1"/>
  <c r="G15" i="1" s="1"/>
  <c r="J21" i="3" l="1"/>
  <c r="K21" i="3" s="1"/>
  <c r="I21" i="3"/>
  <c r="E21" i="3"/>
  <c r="G21" i="3" s="1"/>
  <c r="F21" i="3"/>
  <c r="H21" i="3" s="1"/>
  <c r="D22" i="3" s="1"/>
  <c r="E15" i="11"/>
  <c r="F15" i="11"/>
  <c r="E15" i="1"/>
  <c r="F15" i="1"/>
  <c r="C22" i="3" l="1"/>
  <c r="I15" i="11"/>
  <c r="H15" i="11"/>
  <c r="J22" i="3"/>
  <c r="K22" i="3" s="1"/>
  <c r="F22" i="3"/>
  <c r="H22" i="3" s="1"/>
  <c r="E22" i="3"/>
  <c r="G22" i="3" s="1"/>
  <c r="I22" i="3"/>
  <c r="H15" i="1"/>
  <c r="I15" i="1"/>
  <c r="D16" i="11" l="1"/>
  <c r="G16" i="11" s="1"/>
  <c r="C16" i="11"/>
  <c r="C23" i="3"/>
  <c r="D23" i="3"/>
  <c r="E16" i="11" l="1"/>
  <c r="F16" i="11"/>
  <c r="J23" i="3"/>
  <c r="F23" i="3"/>
  <c r="H23" i="3" s="1"/>
  <c r="I23" i="3"/>
  <c r="E23" i="3"/>
  <c r="H16" i="11" l="1"/>
  <c r="I16" i="11"/>
  <c r="G23" i="3"/>
  <c r="C24" i="3" s="1"/>
  <c r="K23" i="3"/>
  <c r="C17" i="11" l="1"/>
  <c r="D17" i="11"/>
  <c r="G17" i="11" s="1"/>
  <c r="D24" i="3"/>
  <c r="I24" i="3" s="1"/>
  <c r="F17" i="11" l="1"/>
  <c r="E17" i="11"/>
  <c r="E24" i="3"/>
  <c r="G24" i="3" s="1"/>
  <c r="F24" i="3"/>
  <c r="H24" i="3" s="1"/>
  <c r="J24" i="3"/>
  <c r="K24" i="3" s="1"/>
  <c r="H17" i="11" l="1"/>
  <c r="I17" i="11"/>
  <c r="C25" i="3"/>
  <c r="D25" i="3"/>
  <c r="J25" i="3" s="1"/>
  <c r="D18" i="11" l="1"/>
  <c r="G18" i="11" s="1"/>
  <c r="C18" i="11"/>
  <c r="E25" i="3"/>
  <c r="G25" i="3" s="1"/>
  <c r="F25" i="3"/>
  <c r="H25" i="3" s="1"/>
  <c r="I25" i="3"/>
  <c r="K25" i="3"/>
  <c r="E18" i="11" l="1"/>
  <c r="F18" i="11"/>
  <c r="C26" i="3"/>
  <c r="D26" i="3"/>
  <c r="I26" i="3" l="1"/>
  <c r="H18" i="11"/>
  <c r="I18" i="11"/>
  <c r="E26" i="3"/>
  <c r="G26" i="3" s="1"/>
  <c r="F26" i="3"/>
  <c r="H26" i="3" s="1"/>
  <c r="J26" i="3"/>
  <c r="K26" i="3" s="1"/>
  <c r="D19" i="11" l="1"/>
  <c r="G19" i="11" s="1"/>
  <c r="C19" i="11"/>
  <c r="C27" i="3"/>
  <c r="D27" i="3"/>
  <c r="J27" i="3" s="1"/>
  <c r="E19" i="11" l="1"/>
  <c r="F19" i="11"/>
  <c r="F27" i="3"/>
  <c r="H27" i="3" s="1"/>
  <c r="I27" i="3"/>
  <c r="E27" i="3"/>
  <c r="G27" i="3" s="1"/>
  <c r="K27" i="3"/>
  <c r="I19" i="11" l="1"/>
  <c r="H19" i="11"/>
  <c r="C28" i="3"/>
  <c r="D28" i="3"/>
  <c r="C20" i="11" l="1"/>
  <c r="D20" i="11"/>
  <c r="G20" i="11" s="1"/>
  <c r="E28" i="3"/>
  <c r="G28" i="3" s="1"/>
  <c r="F28" i="3"/>
  <c r="H28" i="3" s="1"/>
  <c r="I28" i="3"/>
  <c r="J28" i="3"/>
  <c r="K28" i="3" s="1"/>
  <c r="F20" i="11" l="1"/>
  <c r="E20" i="11"/>
  <c r="C29" i="3"/>
  <c r="D29" i="3"/>
  <c r="J29" i="3" l="1"/>
  <c r="K29" i="3" s="1"/>
  <c r="H20" i="11"/>
  <c r="I20" i="11"/>
  <c r="I29" i="3"/>
  <c r="F29" i="3"/>
  <c r="H29" i="3" s="1"/>
  <c r="E29" i="3"/>
  <c r="G29" i="3" s="1"/>
  <c r="D21" i="11" l="1"/>
  <c r="G21" i="11" s="1"/>
  <c r="C21" i="11"/>
  <c r="E21" i="11" l="1"/>
  <c r="F21" i="11"/>
  <c r="I21" i="11" l="1"/>
  <c r="H21" i="11"/>
  <c r="C22" i="11" l="1"/>
  <c r="D22" i="11"/>
  <c r="G22" i="11" s="1"/>
  <c r="F22" i="11" l="1"/>
  <c r="E22" i="11"/>
  <c r="H22" i="11" l="1"/>
  <c r="I2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<sst xmlns="http://schemas.openxmlformats.org/spreadsheetml/2006/main" count="401" uniqueCount="91">
  <si>
    <t>iter</t>
  </si>
  <si>
    <t>an</t>
  </si>
  <si>
    <t>bn</t>
  </si>
  <si>
    <t>pn</t>
  </si>
  <si>
    <t>f(an)</t>
  </si>
  <si>
    <t>f(pn)</t>
  </si>
  <si>
    <t>RelErr</t>
  </si>
  <si>
    <t>Newton's method</t>
  </si>
  <si>
    <t>Bisection method</t>
  </si>
  <si>
    <t>k</t>
  </si>
  <si>
    <t>xk</t>
  </si>
  <si>
    <t>Iteration</t>
  </si>
  <si>
    <t>xl</t>
  </si>
  <si>
    <t>xu</t>
  </si>
  <si>
    <t>x1</t>
  </si>
  <si>
    <t>x2</t>
  </si>
  <si>
    <t>f(x1)</t>
  </si>
  <si>
    <t>f(x2)</t>
  </si>
  <si>
    <t>e</t>
  </si>
  <si>
    <t>sin</t>
  </si>
  <si>
    <t>max area (rad)</t>
  </si>
  <si>
    <t>max area (dg)</t>
  </si>
  <si>
    <t>Golden Section search - maximize</t>
  </si>
  <si>
    <t>f(bn)</t>
  </si>
  <si>
    <t>lambda_0</t>
  </si>
  <si>
    <t>x0</t>
  </si>
  <si>
    <t>s</t>
  </si>
  <si>
    <t>dfx1</t>
  </si>
  <si>
    <t>w</t>
  </si>
  <si>
    <t>dfx0</t>
  </si>
  <si>
    <t>Minimize</t>
  </si>
  <si>
    <t>x3</t>
  </si>
  <si>
    <t>x4</t>
  </si>
  <si>
    <t>x1 + x2</t>
  </si>
  <si>
    <t>obj</t>
  </si>
  <si>
    <t>LHS</t>
  </si>
  <si>
    <t>RHS</t>
  </si>
  <si>
    <t>=</t>
  </si>
  <si>
    <t>x1 + 3x2</t>
  </si>
  <si>
    <t>maximize</t>
  </si>
  <si>
    <t>minimize</t>
  </si>
  <si>
    <t>4x +5y</t>
  </si>
  <si>
    <t>x</t>
  </si>
  <si>
    <t>y</t>
  </si>
  <si>
    <t>&gt;=</t>
  </si>
  <si>
    <t>&lt;=</t>
  </si>
  <si>
    <t>a</t>
  </si>
  <si>
    <t>b</t>
  </si>
  <si>
    <t>c</t>
  </si>
  <si>
    <t>d</t>
  </si>
  <si>
    <t>120x + 100y</t>
  </si>
  <si>
    <t>s1</t>
  </si>
  <si>
    <t>s2</t>
  </si>
  <si>
    <t>rhs</t>
  </si>
  <si>
    <t>ratio</t>
  </si>
  <si>
    <t>BC</t>
  </si>
  <si>
    <t>BV</t>
  </si>
  <si>
    <t>s3</t>
  </si>
  <si>
    <t>z-c</t>
  </si>
  <si>
    <t>min</t>
  </si>
  <si>
    <t>s2/3</t>
  </si>
  <si>
    <t>first iteration</t>
  </si>
  <si>
    <t>second iteration</t>
  </si>
  <si>
    <t>x1-3x2-2x3</t>
  </si>
  <si>
    <t>5x1-6x2-7x3</t>
  </si>
  <si>
    <t>B.C</t>
  </si>
  <si>
    <t>B.V</t>
  </si>
  <si>
    <t>X1</t>
  </si>
  <si>
    <t>X2</t>
  </si>
  <si>
    <t>X3</t>
  </si>
  <si>
    <t>S1</t>
  </si>
  <si>
    <t>S2</t>
  </si>
  <si>
    <t>R1</t>
  </si>
  <si>
    <t>R2</t>
  </si>
  <si>
    <t>Ratio</t>
  </si>
  <si>
    <t>M</t>
  </si>
  <si>
    <t>Zj-Cj</t>
  </si>
  <si>
    <t>20M</t>
  </si>
  <si>
    <t>z</t>
  </si>
  <si>
    <t>2M</t>
  </si>
  <si>
    <t>6M</t>
  </si>
  <si>
    <t>-2M</t>
  </si>
  <si>
    <t>-M</t>
  </si>
  <si>
    <t>0</t>
  </si>
  <si>
    <t>2M-5</t>
  </si>
  <si>
    <t>6M+6</t>
  </si>
  <si>
    <t>-2M+7</t>
  </si>
  <si>
    <t>Constraint</t>
  </si>
  <si>
    <t>Iniequality</t>
  </si>
  <si>
    <t>third iteration</t>
  </si>
  <si>
    <t>Minimization - Simplex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</si>
</sst>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0000"/>
    <numFmt numFmtId="166" formatCode="0.000"/>
    <numFmt numFmtId="167" formatCode="0.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0" fontId="2" fillId="2" borderId="0" xfId="0" applyFont="1" applyFill="1"/>
    <xf numFmtId="167" fontId="0" fillId="0" borderId="0" xfId="0" applyNumberFormat="1"/>
    <xf numFmtId="0" fontId="2" fillId="0" borderId="0" xfId="0" applyFont="1"/>
    <xf numFmtId="0" fontId="2" fillId="3" borderId="0" xfId="0" applyFont="1" applyFill="1"/>
    <xf numFmtId="49" fontId="0" fillId="0" borderId="0" xfId="0" applyNumberFormat="1"/>
    <xf numFmtId="49" fontId="2" fillId="0" borderId="0" xfId="0" applyNumberFormat="1" applyFont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'hm1'!$C$13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'hm1'!$B$14:$B$18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'hm1'!$C$14:$C$18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5-4C69-A839-A98DFAE587A8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'hm1'!$E$14:$E$18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'hm1'!$F$14:$F$18</c:f>
              <c:numCache>
                <c:formatCode>General</c:formatCode>
                <c:ptCount val="5"/>
                <c:pt idx="0">
                  <c:v>2.5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75-4C69-A839-A98DFAE587A8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'hm1'!$H$14:$H$18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'hm1'!$I$14:$I$18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75-4C69-A839-A98DFAE587A8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'hm1'!$K$14:$K$18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'hm1'!$L$14:$L$18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75-4C69-A839-A98DFAE58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134424"/>
        <c:axId val="609139824"/>
      </c:scatterChart>
      <c:valAx>
        <c:axId val="609134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39824"/>
        <c:crosses val="autoZero"/>
        <c:crossBetween val="midCat"/>
      </c:valAx>
      <c:valAx>
        <c:axId val="6091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34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303478</xdr:colOff>
      <xdr:row>3</xdr:row>
      <xdr:rowOff>6174</xdr:rowOff>
    </xdr:from>
    <xdr:to>
      <xdr:col>19</xdr:col>
      <xdr:colOff>147603</xdr:colOff>
      <xdr:row>18</xdr:row>
      <xdr:rowOff>178834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A1AB9-6EFD-E756-DF9D-E7887D053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2926-094E-48BA-BE7D-CCC9C4357117}">
  <dimension ref="B1:T22"/>
  <sheetViews>
    <sheetView zoomScale="180" zoomScaleNormal="145" workbookViewId="0">
      <selection activeCell="D15" sqref="D15"/>
    </sheetView>
  </sheetViews>
  <sheetFormatPr defaultRowHeight="14.4" x14ac:dyDescent="0.3"/>
  <cols>
    <col min="16" max="16" width="12" bestFit="1" customWidth="1"/>
  </cols>
  <sheetData>
    <row r="1" spans="2:20" x14ac:dyDescent="0.3">
      <c r="B1" t="s">
        <v>8</v>
      </c>
      <c r="M1" t="s">
        <v>8</v>
      </c>
    </row>
    <row r="2" spans="2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23</v>
      </c>
      <c r="H2" t="s">
        <v>5</v>
      </c>
      <c r="I2" t="s">
        <v>6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23</v>
      </c>
      <c r="S2" t="s">
        <v>5</v>
      </c>
      <c r="T2" t="s">
        <v>6</v>
      </c>
    </row>
    <row r="3" spans="2:20" x14ac:dyDescent="0.3">
      <c r="B3">
        <v>1</v>
      </c>
      <c r="C3">
        <v>1</v>
      </c>
      <c r="D3">
        <v>2</v>
      </c>
      <c r="E3">
        <f>AVERAGE(C3:D3)</f>
        <v>1.5</v>
      </c>
      <c r="F3">
        <f>C3^3+(4*C3^2)-10</f>
        <v>-5</v>
      </c>
      <c r="G3">
        <f>D3^3+(4*D3^2)-10</f>
        <v>14</v>
      </c>
      <c r="H3">
        <f>E3^3+(4*E3^2)-10</f>
        <v>2.375</v>
      </c>
      <c r="I3" s="1">
        <f>ABS(E3-1)/E3</f>
        <v>0.33333333333333331</v>
      </c>
      <c r="M3">
        <v>1</v>
      </c>
      <c r="N3">
        <v>0</v>
      </c>
      <c r="O3">
        <f>PI()/2</f>
        <v>1.5707963267948966</v>
      </c>
      <c r="P3">
        <f>AVERAGE(N3:O3)</f>
        <v>0.78539816339744828</v>
      </c>
      <c r="Q3">
        <f>4*(SIN(N3))*(1+COS(N3))</f>
        <v>0</v>
      </c>
      <c r="R3">
        <f t="shared" ref="R3:S3" si="0">4*(SIN(O3))*(1+COS(O3))</f>
        <v>4</v>
      </c>
      <c r="S3">
        <f t="shared" si="0"/>
        <v>4.8284271247461898</v>
      </c>
    </row>
    <row r="4" spans="2:20" x14ac:dyDescent="0.3">
      <c r="B4">
        <v>2</v>
      </c>
      <c r="C4">
        <f>IF(H3&gt;0,C3,E3)</f>
        <v>1</v>
      </c>
      <c r="D4">
        <f>IF(H3&gt;0,E3,D3)</f>
        <v>1.5</v>
      </c>
      <c r="E4">
        <f t="shared" ref="E4:E15" si="1">AVERAGE(C4:D4)</f>
        <v>1.25</v>
      </c>
      <c r="F4">
        <f t="shared" ref="F4:F15" si="2">C4^3+(4*C4^2)-10</f>
        <v>-5</v>
      </c>
      <c r="G4">
        <f t="shared" ref="G4:G15" si="3">D4^3+(4*D4^2)-10</f>
        <v>2.375</v>
      </c>
      <c r="H4">
        <f t="shared" ref="H4:H15" si="4">E4^3+(4*E4^2)-10</f>
        <v>-1.796875</v>
      </c>
      <c r="I4" s="1">
        <f>ABS(E4-E3)/E4</f>
        <v>0.2</v>
      </c>
      <c r="M4">
        <v>2</v>
      </c>
      <c r="N4">
        <f>P3</f>
        <v>0.78539816339744828</v>
      </c>
      <c r="O4">
        <f>O3</f>
        <v>1.5707963267948966</v>
      </c>
      <c r="P4">
        <f t="shared" ref="P4" si="5">AVERAGE(N4:O4)</f>
        <v>1.1780972450961724</v>
      </c>
      <c r="Q4">
        <f t="shared" ref="Q4:Q15" si="6">4*(SIN(N4))*(1+COS(N4))</f>
        <v>4.8284271247461898</v>
      </c>
      <c r="R4">
        <f t="shared" ref="R4:R15" si="7">4*(SIN(O4))*(1+COS(O4))</f>
        <v>4</v>
      </c>
      <c r="S4">
        <f t="shared" ref="S4:S15" si="8">4*(SIN(P4))*(1+COS(P4))</f>
        <v>5.1097316924182419</v>
      </c>
    </row>
    <row r="5" spans="2:20" x14ac:dyDescent="0.3">
      <c r="B5">
        <v>3</v>
      </c>
      <c r="C5">
        <f t="shared" ref="C5:C15" si="9">IF(H4&gt;0,C4,E4)</f>
        <v>1.25</v>
      </c>
      <c r="D5">
        <f t="shared" ref="D5:D15" si="10">IF(H4&gt;0,E4,D4)</f>
        <v>1.5</v>
      </c>
      <c r="E5">
        <f t="shared" si="1"/>
        <v>1.375</v>
      </c>
      <c r="F5">
        <f t="shared" si="2"/>
        <v>-1.796875</v>
      </c>
      <c r="G5">
        <f t="shared" si="3"/>
        <v>2.375</v>
      </c>
      <c r="H5">
        <f t="shared" si="4"/>
        <v>0.162109375</v>
      </c>
      <c r="I5" s="1">
        <f t="shared" ref="I5:I15" si="11">ABS(E5-E4)/E5</f>
        <v>9.0909090909090912E-2</v>
      </c>
      <c r="M5">
        <v>3</v>
      </c>
      <c r="N5">
        <f t="shared" ref="N5:N15" si="12">P4</f>
        <v>1.1780972450961724</v>
      </c>
      <c r="O5">
        <f t="shared" ref="O5:O15" si="13">O4</f>
        <v>1.5707963267948966</v>
      </c>
      <c r="P5">
        <f t="shared" ref="P5:P15" si="14">AVERAGE(N5:O5)</f>
        <v>1.3744467859455345</v>
      </c>
      <c r="Q5">
        <f t="shared" si="6"/>
        <v>5.1097316924182419</v>
      </c>
      <c r="R5">
        <f t="shared" si="7"/>
        <v>4</v>
      </c>
      <c r="S5">
        <f t="shared" si="8"/>
        <v>4.6885079863431018</v>
      </c>
    </row>
    <row r="6" spans="2:20" x14ac:dyDescent="0.3">
      <c r="B6">
        <v>4</v>
      </c>
      <c r="C6">
        <f t="shared" si="9"/>
        <v>1.25</v>
      </c>
      <c r="D6">
        <f t="shared" si="10"/>
        <v>1.375</v>
      </c>
      <c r="E6">
        <f t="shared" si="1"/>
        <v>1.3125</v>
      </c>
      <c r="F6">
        <f t="shared" si="2"/>
        <v>-1.796875</v>
      </c>
      <c r="G6">
        <f t="shared" si="3"/>
        <v>0.162109375</v>
      </c>
      <c r="H6">
        <f t="shared" si="4"/>
        <v>-0.848388671875</v>
      </c>
      <c r="I6" s="1">
        <f t="shared" si="11"/>
        <v>4.7619047619047616E-2</v>
      </c>
      <c r="M6">
        <v>4</v>
      </c>
      <c r="N6">
        <f t="shared" si="12"/>
        <v>1.3744467859455345</v>
      </c>
      <c r="O6">
        <f t="shared" si="13"/>
        <v>1.5707963267948966</v>
      </c>
      <c r="P6">
        <f t="shared" si="14"/>
        <v>1.4726215563702154</v>
      </c>
      <c r="Q6">
        <f t="shared" si="6"/>
        <v>4.6885079863431018</v>
      </c>
      <c r="R6">
        <f t="shared" si="7"/>
        <v>4</v>
      </c>
      <c r="S6">
        <f t="shared" si="8"/>
        <v>4.3709195507210445</v>
      </c>
    </row>
    <row r="7" spans="2:20" x14ac:dyDescent="0.3">
      <c r="B7">
        <v>5</v>
      </c>
      <c r="C7">
        <f t="shared" si="9"/>
        <v>1.3125</v>
      </c>
      <c r="D7">
        <f t="shared" si="10"/>
        <v>1.375</v>
      </c>
      <c r="E7">
        <f t="shared" si="1"/>
        <v>1.34375</v>
      </c>
      <c r="F7">
        <f t="shared" si="2"/>
        <v>-0.848388671875</v>
      </c>
      <c r="G7">
        <f t="shared" si="3"/>
        <v>0.162109375</v>
      </c>
      <c r="H7">
        <f t="shared" si="4"/>
        <v>-0.350982666015625</v>
      </c>
      <c r="I7" s="1">
        <f t="shared" si="11"/>
        <v>2.3255813953488372E-2</v>
      </c>
      <c r="M7">
        <v>5</v>
      </c>
      <c r="N7">
        <f t="shared" si="12"/>
        <v>1.4726215563702154</v>
      </c>
      <c r="O7">
        <f t="shared" si="13"/>
        <v>1.5707963267948966</v>
      </c>
      <c r="P7">
        <f t="shared" si="14"/>
        <v>1.521708941582556</v>
      </c>
      <c r="Q7">
        <f t="shared" si="6"/>
        <v>4.3709195507210445</v>
      </c>
      <c r="R7">
        <f t="shared" si="7"/>
        <v>4</v>
      </c>
      <c r="S7">
        <f t="shared" si="8"/>
        <v>4.1912161054798114</v>
      </c>
    </row>
    <row r="8" spans="2:20" x14ac:dyDescent="0.3">
      <c r="B8">
        <v>6</v>
      </c>
      <c r="C8">
        <f t="shared" si="9"/>
        <v>1.34375</v>
      </c>
      <c r="D8">
        <f t="shared" si="10"/>
        <v>1.375</v>
      </c>
      <c r="E8">
        <f t="shared" si="1"/>
        <v>1.359375</v>
      </c>
      <c r="F8">
        <f t="shared" si="2"/>
        <v>-0.350982666015625</v>
      </c>
      <c r="G8">
        <f t="shared" si="3"/>
        <v>0.162109375</v>
      </c>
      <c r="H8">
        <f t="shared" si="4"/>
        <v>-9.6408843994140625E-2</v>
      </c>
      <c r="I8" s="1">
        <f t="shared" si="11"/>
        <v>1.1494252873563218E-2</v>
      </c>
      <c r="M8">
        <v>6</v>
      </c>
      <c r="N8">
        <f t="shared" si="12"/>
        <v>1.521708941582556</v>
      </c>
      <c r="O8">
        <f t="shared" si="13"/>
        <v>1.5707963267948966</v>
      </c>
      <c r="P8">
        <f t="shared" si="14"/>
        <v>1.5462526341887264</v>
      </c>
      <c r="Q8">
        <f t="shared" si="6"/>
        <v>4.1912161054798114</v>
      </c>
      <c r="R8">
        <f t="shared" si="7"/>
        <v>4</v>
      </c>
      <c r="S8">
        <f t="shared" si="8"/>
        <v>4.0969306234396532</v>
      </c>
    </row>
    <row r="9" spans="2:20" x14ac:dyDescent="0.3">
      <c r="B9">
        <v>7</v>
      </c>
      <c r="C9">
        <f t="shared" si="9"/>
        <v>1.359375</v>
      </c>
      <c r="D9">
        <f t="shared" si="10"/>
        <v>1.375</v>
      </c>
      <c r="E9">
        <f t="shared" si="1"/>
        <v>1.3671875</v>
      </c>
      <c r="F9">
        <f t="shared" si="2"/>
        <v>-9.6408843994140625E-2</v>
      </c>
      <c r="G9">
        <f t="shared" si="3"/>
        <v>0.162109375</v>
      </c>
      <c r="H9">
        <f t="shared" si="4"/>
        <v>3.2355785369873047E-2</v>
      </c>
      <c r="I9" s="1">
        <f t="shared" si="11"/>
        <v>5.7142857142857143E-3</v>
      </c>
      <c r="M9">
        <v>7</v>
      </c>
      <c r="N9">
        <f t="shared" si="12"/>
        <v>1.5462526341887264</v>
      </c>
      <c r="O9">
        <f t="shared" si="13"/>
        <v>1.5707963267948966</v>
      </c>
      <c r="P9">
        <f t="shared" si="14"/>
        <v>1.5585244804918115</v>
      </c>
      <c r="Q9">
        <f t="shared" si="6"/>
        <v>4.0969306234396532</v>
      </c>
      <c r="R9">
        <f t="shared" si="7"/>
        <v>4</v>
      </c>
      <c r="S9">
        <f t="shared" si="8"/>
        <v>4.0487812644024022</v>
      </c>
    </row>
    <row r="10" spans="2:20" x14ac:dyDescent="0.3">
      <c r="B10">
        <v>8</v>
      </c>
      <c r="C10">
        <f t="shared" si="9"/>
        <v>1.359375</v>
      </c>
      <c r="D10">
        <f t="shared" si="10"/>
        <v>1.3671875</v>
      </c>
      <c r="E10">
        <f t="shared" si="1"/>
        <v>1.36328125</v>
      </c>
      <c r="F10">
        <f t="shared" si="2"/>
        <v>-9.6408843994140625E-2</v>
      </c>
      <c r="G10">
        <f t="shared" si="3"/>
        <v>3.2355785369873047E-2</v>
      </c>
      <c r="H10">
        <f t="shared" si="4"/>
        <v>-3.2149970531463623E-2</v>
      </c>
      <c r="I10" s="1">
        <f t="shared" si="11"/>
        <v>2.8653295128939827E-3</v>
      </c>
      <c r="M10">
        <v>8</v>
      </c>
      <c r="N10">
        <f t="shared" si="12"/>
        <v>1.5585244804918115</v>
      </c>
      <c r="O10">
        <f t="shared" si="13"/>
        <v>1.5707963267948966</v>
      </c>
      <c r="P10">
        <f t="shared" si="14"/>
        <v>1.564660403643354</v>
      </c>
      <c r="Q10">
        <f t="shared" si="6"/>
        <v>4.0487812644024022</v>
      </c>
      <c r="R10">
        <f t="shared" si="7"/>
        <v>4</v>
      </c>
      <c r="S10">
        <f t="shared" si="8"/>
        <v>4.0244677777018447</v>
      </c>
    </row>
    <row r="11" spans="2:20" x14ac:dyDescent="0.3">
      <c r="B11">
        <v>9</v>
      </c>
      <c r="C11">
        <f t="shared" si="9"/>
        <v>1.36328125</v>
      </c>
      <c r="D11">
        <f t="shared" si="10"/>
        <v>1.3671875</v>
      </c>
      <c r="E11">
        <f t="shared" si="1"/>
        <v>1.365234375</v>
      </c>
      <c r="F11">
        <f t="shared" si="2"/>
        <v>-3.2149970531463623E-2</v>
      </c>
      <c r="G11">
        <f t="shared" si="3"/>
        <v>3.2355785369873047E-2</v>
      </c>
      <c r="H11">
        <f t="shared" si="4"/>
        <v>7.2024762630462646E-5</v>
      </c>
      <c r="I11" s="1">
        <f t="shared" si="11"/>
        <v>1.4306151645207439E-3</v>
      </c>
      <c r="M11">
        <v>9</v>
      </c>
      <c r="N11">
        <f t="shared" si="12"/>
        <v>1.564660403643354</v>
      </c>
      <c r="O11">
        <f t="shared" si="13"/>
        <v>1.5707963267948966</v>
      </c>
      <c r="P11">
        <f t="shared" si="14"/>
        <v>1.5677283652191254</v>
      </c>
      <c r="Q11">
        <f t="shared" si="6"/>
        <v>4.0244677777018447</v>
      </c>
      <c r="R11">
        <f t="shared" si="7"/>
        <v>4</v>
      </c>
      <c r="S11">
        <f t="shared" si="8"/>
        <v>4.0122529445366135</v>
      </c>
    </row>
    <row r="12" spans="2:20" x14ac:dyDescent="0.3">
      <c r="B12">
        <v>10</v>
      </c>
      <c r="C12">
        <f t="shared" si="9"/>
        <v>1.36328125</v>
      </c>
      <c r="D12">
        <f t="shared" si="10"/>
        <v>1.365234375</v>
      </c>
      <c r="E12">
        <f t="shared" si="1"/>
        <v>1.3642578125</v>
      </c>
      <c r="F12">
        <f t="shared" si="2"/>
        <v>-3.2149970531463623E-2</v>
      </c>
      <c r="G12">
        <f t="shared" si="3"/>
        <v>7.2024762630462646E-5</v>
      </c>
      <c r="H12">
        <f t="shared" si="4"/>
        <v>-1.6046690754592419E-2</v>
      </c>
      <c r="I12" s="1">
        <f t="shared" si="11"/>
        <v>7.158196134574087E-4</v>
      </c>
      <c r="M12">
        <v>10</v>
      </c>
      <c r="N12">
        <f t="shared" si="12"/>
        <v>1.5677283652191254</v>
      </c>
      <c r="O12">
        <f t="shared" si="13"/>
        <v>1.5707963267948966</v>
      </c>
      <c r="P12">
        <f t="shared" si="14"/>
        <v>1.569262346007011</v>
      </c>
      <c r="Q12">
        <f t="shared" si="6"/>
        <v>4.0122529445366135</v>
      </c>
      <c r="R12">
        <f t="shared" si="7"/>
        <v>4</v>
      </c>
      <c r="S12">
        <f t="shared" si="8"/>
        <v>4.0061312073327393</v>
      </c>
    </row>
    <row r="13" spans="2:20" x14ac:dyDescent="0.3">
      <c r="B13">
        <v>11</v>
      </c>
      <c r="C13">
        <f t="shared" si="9"/>
        <v>1.3642578125</v>
      </c>
      <c r="D13">
        <f t="shared" si="10"/>
        <v>1.365234375</v>
      </c>
      <c r="E13">
        <f t="shared" si="1"/>
        <v>1.36474609375</v>
      </c>
      <c r="F13">
        <f t="shared" si="2"/>
        <v>-1.6046690754592419E-2</v>
      </c>
      <c r="G13">
        <f t="shared" si="3"/>
        <v>7.2024762630462646E-5</v>
      </c>
      <c r="H13">
        <f t="shared" si="4"/>
        <v>-7.9892628127709031E-3</v>
      </c>
      <c r="I13" s="1">
        <f t="shared" si="11"/>
        <v>3.5778175313059033E-4</v>
      </c>
      <c r="M13">
        <v>11</v>
      </c>
      <c r="N13">
        <f t="shared" si="12"/>
        <v>1.569262346007011</v>
      </c>
      <c r="O13">
        <f t="shared" si="13"/>
        <v>1.5707963267948966</v>
      </c>
      <c r="P13">
        <f t="shared" si="14"/>
        <v>1.5700293364009537</v>
      </c>
      <c r="Q13">
        <f t="shared" si="6"/>
        <v>4.0061312073327393</v>
      </c>
      <c r="R13">
        <f t="shared" si="7"/>
        <v>4</v>
      </c>
      <c r="S13">
        <f t="shared" si="8"/>
        <v>4.0030667838240985</v>
      </c>
    </row>
    <row r="14" spans="2:20" x14ac:dyDescent="0.3">
      <c r="B14">
        <v>12</v>
      </c>
      <c r="C14">
        <f t="shared" si="9"/>
        <v>1.36474609375</v>
      </c>
      <c r="D14">
        <f t="shared" si="10"/>
        <v>1.365234375</v>
      </c>
      <c r="E14">
        <f t="shared" si="1"/>
        <v>1.364990234375</v>
      </c>
      <c r="F14">
        <f t="shared" si="2"/>
        <v>-7.9892628127709031E-3</v>
      </c>
      <c r="G14">
        <f t="shared" si="3"/>
        <v>7.2024762630462646E-5</v>
      </c>
      <c r="H14">
        <f t="shared" si="4"/>
        <v>-3.9591015229234472E-3</v>
      </c>
      <c r="I14" s="1">
        <f t="shared" si="11"/>
        <v>1.7885888034340904E-4</v>
      </c>
      <c r="M14">
        <v>12</v>
      </c>
      <c r="N14">
        <f t="shared" si="12"/>
        <v>1.5700293364009537</v>
      </c>
      <c r="O14">
        <f t="shared" si="13"/>
        <v>1.5707963267948966</v>
      </c>
      <c r="P14">
        <f t="shared" si="14"/>
        <v>1.5704128315979251</v>
      </c>
      <c r="Q14">
        <f t="shared" si="6"/>
        <v>4.0030667838240985</v>
      </c>
      <c r="R14">
        <f t="shared" si="7"/>
        <v>4</v>
      </c>
      <c r="S14">
        <f t="shared" si="8"/>
        <v>4.0015336865003572</v>
      </c>
    </row>
    <row r="15" spans="2:20" x14ac:dyDescent="0.3">
      <c r="B15">
        <v>13</v>
      </c>
      <c r="C15">
        <f t="shared" si="9"/>
        <v>1.364990234375</v>
      </c>
      <c r="D15">
        <f t="shared" si="10"/>
        <v>1.365234375</v>
      </c>
      <c r="E15">
        <f t="shared" si="1"/>
        <v>1.3651123046875</v>
      </c>
      <c r="F15">
        <f t="shared" si="2"/>
        <v>-3.9591015229234472E-3</v>
      </c>
      <c r="G15">
        <f t="shared" si="3"/>
        <v>7.2024762630462646E-5</v>
      </c>
      <c r="H15">
        <f t="shared" si="4"/>
        <v>-1.9436590100667672E-3</v>
      </c>
      <c r="I15" s="1">
        <f t="shared" si="11"/>
        <v>8.9421443262094249E-5</v>
      </c>
      <c r="M15">
        <v>13</v>
      </c>
      <c r="N15">
        <f t="shared" si="12"/>
        <v>1.5704128315979251</v>
      </c>
      <c r="O15">
        <f t="shared" si="13"/>
        <v>1.5707963267948966</v>
      </c>
      <c r="P15">
        <f t="shared" si="14"/>
        <v>1.5706045791964107</v>
      </c>
      <c r="Q15">
        <f t="shared" si="6"/>
        <v>4.0015336865003572</v>
      </c>
      <c r="R15">
        <f t="shared" si="7"/>
        <v>4</v>
      </c>
      <c r="S15">
        <f t="shared" si="8"/>
        <v>4.0007669168408615</v>
      </c>
    </row>
    <row r="16" spans="2:20" x14ac:dyDescent="0.3">
      <c r="P16" t="s">
        <v>19</v>
      </c>
    </row>
    <row r="17" spans="12:18" x14ac:dyDescent="0.3">
      <c r="L17">
        <f>SIN(O3)</f>
        <v>1</v>
      </c>
      <c r="O17">
        <v>0</v>
      </c>
      <c r="P17">
        <f>SIN(O17)</f>
        <v>0</v>
      </c>
      <c r="Q17">
        <f>SIN(O17*180)</f>
        <v>0</v>
      </c>
      <c r="R17">
        <f>SIN(O17*$P$20)</f>
        <v>0</v>
      </c>
    </row>
    <row r="18" spans="12:18" x14ac:dyDescent="0.3">
      <c r="O18">
        <f>PI()</f>
        <v>3.1415926535897931</v>
      </c>
      <c r="P18">
        <f>SIN(O18)</f>
        <v>1.22514845490862E-16</v>
      </c>
      <c r="Q18">
        <f>SIN(O18*180)</f>
        <v>-7.8418174731531565E-15</v>
      </c>
      <c r="R18">
        <f>SIN(O18*$P$20)</f>
        <v>-0.80115263573383044</v>
      </c>
    </row>
    <row r="19" spans="12:18" x14ac:dyDescent="0.3">
      <c r="L19">
        <v>3.14</v>
      </c>
      <c r="O19">
        <f>O18/2</f>
        <v>1.5707963267948966</v>
      </c>
      <c r="R19">
        <f>SIN(O19*$P$20)</f>
        <v>0.89399666360055785</v>
      </c>
    </row>
    <row r="20" spans="12:18" x14ac:dyDescent="0.3">
      <c r="L20">
        <f>SIN(L19)</f>
        <v>1.5926529164868282E-3</v>
      </c>
      <c r="P20">
        <f>180/PI()</f>
        <v>57.295779513082323</v>
      </c>
    </row>
    <row r="22" spans="12:18" x14ac:dyDescent="0.3">
      <c r="O22">
        <f>SIN(PI()/2)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5C30-77D3-44F9-BC07-FC0CF1C40614}">
  <dimension ref="B1:T22"/>
  <sheetViews>
    <sheetView topLeftCell="E1" zoomScale="130" zoomScaleNormal="160" workbookViewId="0">
      <selection activeCell="Q4" sqref="Q4"/>
    </sheetView>
  </sheetViews>
  <sheetFormatPr defaultRowHeight="14.4" x14ac:dyDescent="0.3"/>
  <cols>
    <col min="1" max="1" width="12" bestFit="1" customWidth="1"/>
    <col min="2" max="4" width="9.109375" bestFit="1" customWidth="1"/>
    <col min="5" max="5" width="13.44140625" bestFit="1" customWidth="1"/>
    <col min="6" max="6" width="13.33203125" bestFit="1" customWidth="1"/>
    <col min="7" max="9" width="9.109375" bestFit="1" customWidth="1"/>
    <col min="12" max="14" width="9.109375" bestFit="1" customWidth="1"/>
    <col min="15" max="15" width="9" bestFit="1" customWidth="1"/>
    <col min="16" max="16" width="12.109375" bestFit="1" customWidth="1"/>
    <col min="17" max="17" width="12.6640625" bestFit="1" customWidth="1"/>
    <col min="18" max="19" width="9" bestFit="1" customWidth="1"/>
  </cols>
  <sheetData>
    <row r="1" spans="2:20" x14ac:dyDescent="0.3">
      <c r="B1" t="s">
        <v>8</v>
      </c>
      <c r="M1" t="s">
        <v>8</v>
      </c>
    </row>
    <row r="2" spans="2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23</v>
      </c>
      <c r="S2" t="s">
        <v>5</v>
      </c>
      <c r="T2" t="s">
        <v>6</v>
      </c>
    </row>
    <row r="3" spans="2:20" x14ac:dyDescent="0.3">
      <c r="B3">
        <v>1</v>
      </c>
      <c r="C3">
        <v>1</v>
      </c>
      <c r="D3">
        <v>2</v>
      </c>
      <c r="E3">
        <f>AVERAGE(C3:D3)</f>
        <v>1.5</v>
      </c>
      <c r="F3">
        <f>C3^3+(4*C3^2)-10</f>
        <v>-5</v>
      </c>
      <c r="G3">
        <f>D3^3+(4*D3^2)-10</f>
        <v>14</v>
      </c>
      <c r="H3" s="4">
        <f>E3^3+(4*E3^2)-10</f>
        <v>2.375</v>
      </c>
      <c r="I3" s="1">
        <f>ABS(E3-1)/E3</f>
        <v>0.33333333333333331</v>
      </c>
      <c r="M3">
        <v>1</v>
      </c>
      <c r="N3">
        <v>0</v>
      </c>
      <c r="O3">
        <f>PI()/2</f>
        <v>1.5707963267948966</v>
      </c>
      <c r="P3">
        <f>AVERAGE(N3:O3)</f>
        <v>0.78539816339744828</v>
      </c>
      <c r="Q3">
        <f>4*(SIN(N3))*(1+COS(N3))</f>
        <v>0</v>
      </c>
      <c r="R3">
        <f t="shared" ref="R3:S15" si="0">4*(SIN(O3))*(1+COS(O3))</f>
        <v>4</v>
      </c>
      <c r="S3">
        <f t="shared" si="0"/>
        <v>4.8284271247461898</v>
      </c>
    </row>
    <row r="4" spans="2:20" x14ac:dyDescent="0.3">
      <c r="B4">
        <v>2</v>
      </c>
      <c r="C4">
        <f>IF(H3&gt;0,C3,E3)</f>
        <v>1</v>
      </c>
      <c r="D4">
        <f>IF(H3&gt;0,E3,D3)</f>
        <v>1.5</v>
      </c>
      <c r="E4">
        <f t="shared" ref="E4:E16" si="1">AVERAGE(C4:D4)</f>
        <v>1.25</v>
      </c>
      <c r="F4">
        <f t="shared" ref="F4:H16" si="2">C4^3+(4*C4^2)-10</f>
        <v>-5</v>
      </c>
      <c r="G4">
        <f t="shared" si="2"/>
        <v>2.375</v>
      </c>
      <c r="H4" s="4">
        <f t="shared" si="2"/>
        <v>-1.796875</v>
      </c>
      <c r="I4" s="1">
        <f>ABS(E4-E3)/E4</f>
        <v>0.2</v>
      </c>
      <c r="M4">
        <v>2</v>
      </c>
      <c r="N4">
        <f>P3</f>
        <v>0.78539816339744828</v>
      </c>
      <c r="O4">
        <f>O3</f>
        <v>1.5707963267948966</v>
      </c>
      <c r="P4">
        <f t="shared" ref="P4:P15" si="3">AVERAGE(N4:O4)</f>
        <v>1.1780972450961724</v>
      </c>
      <c r="Q4">
        <f t="shared" ref="Q4:Q15" si="4">4*(SIN(N4))*(1+COS(N4))</f>
        <v>4.8284271247461898</v>
      </c>
      <c r="R4">
        <f t="shared" si="0"/>
        <v>4</v>
      </c>
      <c r="S4">
        <f t="shared" si="0"/>
        <v>5.1097316924182419</v>
      </c>
    </row>
    <row r="5" spans="2:20" x14ac:dyDescent="0.3">
      <c r="B5">
        <v>3</v>
      </c>
      <c r="C5">
        <f t="shared" ref="C5:C16" si="5">IF(H4&gt;0,C4,E4)</f>
        <v>1.25</v>
      </c>
      <c r="D5">
        <f t="shared" ref="D5:D16" si="6">IF(H4&gt;0,E4,D4)</f>
        <v>1.5</v>
      </c>
      <c r="E5">
        <f t="shared" si="1"/>
        <v>1.375</v>
      </c>
      <c r="F5">
        <f t="shared" si="2"/>
        <v>-1.796875</v>
      </c>
      <c r="G5">
        <f t="shared" si="2"/>
        <v>2.375</v>
      </c>
      <c r="H5" s="4">
        <f t="shared" si="2"/>
        <v>0.162109375</v>
      </c>
      <c r="I5" s="1">
        <f t="shared" ref="I5:I16" si="7">ABS(E5-E4)/E5</f>
        <v>9.0909090909090912E-2</v>
      </c>
      <c r="M5">
        <v>3</v>
      </c>
      <c r="N5">
        <f t="shared" ref="N5:N15" si="8">P4</f>
        <v>1.1780972450961724</v>
      </c>
      <c r="O5">
        <f t="shared" ref="O5:O15" si="9">O4</f>
        <v>1.5707963267948966</v>
      </c>
      <c r="P5">
        <f t="shared" si="3"/>
        <v>1.3744467859455345</v>
      </c>
      <c r="Q5">
        <f t="shared" si="4"/>
        <v>5.1097316924182419</v>
      </c>
      <c r="R5">
        <f t="shared" si="0"/>
        <v>4</v>
      </c>
      <c r="S5">
        <f t="shared" si="0"/>
        <v>4.6885079863431018</v>
      </c>
    </row>
    <row r="6" spans="2:20" x14ac:dyDescent="0.3">
      <c r="B6">
        <v>4</v>
      </c>
      <c r="C6">
        <f t="shared" si="5"/>
        <v>1.25</v>
      </c>
      <c r="D6">
        <f t="shared" si="6"/>
        <v>1.375</v>
      </c>
      <c r="E6">
        <f t="shared" si="1"/>
        <v>1.3125</v>
      </c>
      <c r="F6">
        <f t="shared" si="2"/>
        <v>-1.796875</v>
      </c>
      <c r="G6">
        <f t="shared" si="2"/>
        <v>0.162109375</v>
      </c>
      <c r="H6" s="4">
        <f t="shared" si="2"/>
        <v>-0.848388671875</v>
      </c>
      <c r="I6" s="1">
        <f t="shared" si="7"/>
        <v>4.7619047619047616E-2</v>
      </c>
      <c r="M6">
        <v>4</v>
      </c>
      <c r="N6">
        <f t="shared" si="8"/>
        <v>1.3744467859455345</v>
      </c>
      <c r="O6">
        <f t="shared" si="9"/>
        <v>1.5707963267948966</v>
      </c>
      <c r="P6">
        <f t="shared" si="3"/>
        <v>1.4726215563702154</v>
      </c>
      <c r="Q6">
        <f t="shared" si="4"/>
        <v>4.6885079863431018</v>
      </c>
      <c r="R6">
        <f t="shared" si="0"/>
        <v>4</v>
      </c>
      <c r="S6">
        <f t="shared" si="0"/>
        <v>4.3709195507210445</v>
      </c>
    </row>
    <row r="7" spans="2:20" x14ac:dyDescent="0.3">
      <c r="B7">
        <v>5</v>
      </c>
      <c r="C7">
        <f t="shared" si="5"/>
        <v>1.3125</v>
      </c>
      <c r="D7">
        <f t="shared" si="6"/>
        <v>1.375</v>
      </c>
      <c r="E7">
        <f t="shared" si="1"/>
        <v>1.34375</v>
      </c>
      <c r="F7">
        <f t="shared" si="2"/>
        <v>-0.848388671875</v>
      </c>
      <c r="G7">
        <f t="shared" si="2"/>
        <v>0.162109375</v>
      </c>
      <c r="H7" s="4">
        <f t="shared" si="2"/>
        <v>-0.350982666015625</v>
      </c>
      <c r="I7" s="1">
        <f t="shared" si="7"/>
        <v>2.3255813953488372E-2</v>
      </c>
      <c r="M7">
        <v>5</v>
      </c>
      <c r="N7">
        <f t="shared" si="8"/>
        <v>1.4726215563702154</v>
      </c>
      <c r="O7">
        <f t="shared" si="9"/>
        <v>1.5707963267948966</v>
      </c>
      <c r="P7">
        <f t="shared" si="3"/>
        <v>1.521708941582556</v>
      </c>
      <c r="Q7">
        <f t="shared" si="4"/>
        <v>4.3709195507210445</v>
      </c>
      <c r="R7">
        <f t="shared" si="0"/>
        <v>4</v>
      </c>
      <c r="S7">
        <f t="shared" si="0"/>
        <v>4.1912161054798114</v>
      </c>
    </row>
    <row r="8" spans="2:20" x14ac:dyDescent="0.3">
      <c r="B8">
        <v>6</v>
      </c>
      <c r="C8">
        <f t="shared" si="5"/>
        <v>1.34375</v>
      </c>
      <c r="D8">
        <f t="shared" si="6"/>
        <v>1.375</v>
      </c>
      <c r="E8">
        <f t="shared" si="1"/>
        <v>1.359375</v>
      </c>
      <c r="F8">
        <f t="shared" si="2"/>
        <v>-0.350982666015625</v>
      </c>
      <c r="G8">
        <f t="shared" si="2"/>
        <v>0.162109375</v>
      </c>
      <c r="H8" s="4">
        <f t="shared" si="2"/>
        <v>-9.6408843994140625E-2</v>
      </c>
      <c r="I8" s="1">
        <f t="shared" si="7"/>
        <v>1.1494252873563218E-2</v>
      </c>
      <c r="M8">
        <v>6</v>
      </c>
      <c r="N8">
        <f t="shared" si="8"/>
        <v>1.521708941582556</v>
      </c>
      <c r="O8">
        <f t="shared" si="9"/>
        <v>1.5707963267948966</v>
      </c>
      <c r="P8">
        <f t="shared" si="3"/>
        <v>1.5462526341887264</v>
      </c>
      <c r="Q8">
        <f t="shared" si="4"/>
        <v>4.1912161054798114</v>
      </c>
      <c r="R8">
        <f t="shared" si="0"/>
        <v>4</v>
      </c>
      <c r="S8">
        <f t="shared" si="0"/>
        <v>4.0969306234396532</v>
      </c>
    </row>
    <row r="9" spans="2:20" x14ac:dyDescent="0.3">
      <c r="B9">
        <v>7</v>
      </c>
      <c r="C9">
        <f t="shared" si="5"/>
        <v>1.359375</v>
      </c>
      <c r="D9">
        <f t="shared" si="6"/>
        <v>1.375</v>
      </c>
      <c r="E9">
        <f t="shared" si="1"/>
        <v>1.3671875</v>
      </c>
      <c r="F9">
        <f t="shared" si="2"/>
        <v>-9.6408843994140625E-2</v>
      </c>
      <c r="G9">
        <f t="shared" si="2"/>
        <v>0.162109375</v>
      </c>
      <c r="H9" s="4">
        <f t="shared" si="2"/>
        <v>3.2355785369873047E-2</v>
      </c>
      <c r="I9" s="1">
        <f t="shared" si="7"/>
        <v>5.7142857142857143E-3</v>
      </c>
      <c r="M9">
        <v>7</v>
      </c>
      <c r="N9">
        <f t="shared" si="8"/>
        <v>1.5462526341887264</v>
      </c>
      <c r="O9">
        <f t="shared" si="9"/>
        <v>1.5707963267948966</v>
      </c>
      <c r="P9">
        <f t="shared" si="3"/>
        <v>1.5585244804918115</v>
      </c>
      <c r="Q9">
        <f t="shared" si="4"/>
        <v>4.0969306234396532</v>
      </c>
      <c r="R9">
        <f t="shared" si="0"/>
        <v>4</v>
      </c>
      <c r="S9">
        <f t="shared" si="0"/>
        <v>4.0487812644024022</v>
      </c>
    </row>
    <row r="10" spans="2:20" x14ac:dyDescent="0.3">
      <c r="B10">
        <v>8</v>
      </c>
      <c r="C10">
        <f t="shared" si="5"/>
        <v>1.359375</v>
      </c>
      <c r="D10">
        <f t="shared" si="6"/>
        <v>1.3671875</v>
      </c>
      <c r="E10">
        <f t="shared" si="1"/>
        <v>1.36328125</v>
      </c>
      <c r="F10">
        <f t="shared" si="2"/>
        <v>-9.6408843994140625E-2</v>
      </c>
      <c r="G10">
        <f t="shared" si="2"/>
        <v>3.2355785369873047E-2</v>
      </c>
      <c r="H10" s="4">
        <f t="shared" si="2"/>
        <v>-3.2149970531463623E-2</v>
      </c>
      <c r="I10" s="1">
        <f t="shared" si="7"/>
        <v>2.8653295128939827E-3</v>
      </c>
      <c r="M10">
        <v>8</v>
      </c>
      <c r="N10">
        <f t="shared" si="8"/>
        <v>1.5585244804918115</v>
      </c>
      <c r="O10">
        <f t="shared" si="9"/>
        <v>1.5707963267948966</v>
      </c>
      <c r="P10">
        <f t="shared" si="3"/>
        <v>1.564660403643354</v>
      </c>
      <c r="Q10">
        <f t="shared" si="4"/>
        <v>4.0487812644024022</v>
      </c>
      <c r="R10">
        <f t="shared" si="0"/>
        <v>4</v>
      </c>
      <c r="S10">
        <f t="shared" si="0"/>
        <v>4.0244677777018447</v>
      </c>
    </row>
    <row r="11" spans="2:20" x14ac:dyDescent="0.3">
      <c r="B11">
        <v>9</v>
      </c>
      <c r="C11">
        <f t="shared" si="5"/>
        <v>1.36328125</v>
      </c>
      <c r="D11">
        <f t="shared" si="6"/>
        <v>1.3671875</v>
      </c>
      <c r="E11">
        <f t="shared" si="1"/>
        <v>1.365234375</v>
      </c>
      <c r="F11">
        <f t="shared" si="2"/>
        <v>-3.2149970531463623E-2</v>
      </c>
      <c r="G11">
        <f t="shared" si="2"/>
        <v>3.2355785369873047E-2</v>
      </c>
      <c r="H11" s="4">
        <f t="shared" si="2"/>
        <v>7.2024762630462646E-5</v>
      </c>
      <c r="I11" s="1">
        <f t="shared" si="7"/>
        <v>1.4306151645207439E-3</v>
      </c>
      <c r="M11">
        <v>9</v>
      </c>
      <c r="N11">
        <f t="shared" si="8"/>
        <v>1.564660403643354</v>
      </c>
      <c r="O11">
        <f t="shared" si="9"/>
        <v>1.5707963267948966</v>
      </c>
      <c r="P11">
        <f t="shared" si="3"/>
        <v>1.5677283652191254</v>
      </c>
      <c r="Q11">
        <f t="shared" si="4"/>
        <v>4.0244677777018447</v>
      </c>
      <c r="R11">
        <f t="shared" si="0"/>
        <v>4</v>
      </c>
      <c r="S11">
        <f t="shared" si="0"/>
        <v>4.0122529445366135</v>
      </c>
    </row>
    <row r="12" spans="2:20" x14ac:dyDescent="0.3">
      <c r="B12">
        <v>10</v>
      </c>
      <c r="C12">
        <f t="shared" si="5"/>
        <v>1.36328125</v>
      </c>
      <c r="D12">
        <f t="shared" si="6"/>
        <v>1.365234375</v>
      </c>
      <c r="E12">
        <f t="shared" si="1"/>
        <v>1.3642578125</v>
      </c>
      <c r="F12">
        <f t="shared" si="2"/>
        <v>-3.2149970531463623E-2</v>
      </c>
      <c r="G12">
        <f t="shared" si="2"/>
        <v>7.2024762630462646E-5</v>
      </c>
      <c r="H12" s="4">
        <f t="shared" si="2"/>
        <v>-1.6046690754592419E-2</v>
      </c>
      <c r="I12" s="1">
        <f t="shared" si="7"/>
        <v>7.158196134574087E-4</v>
      </c>
      <c r="M12">
        <v>10</v>
      </c>
      <c r="N12">
        <f t="shared" si="8"/>
        <v>1.5677283652191254</v>
      </c>
      <c r="O12">
        <f t="shared" si="9"/>
        <v>1.5707963267948966</v>
      </c>
      <c r="P12">
        <f t="shared" si="3"/>
        <v>1.569262346007011</v>
      </c>
      <c r="Q12">
        <f t="shared" si="4"/>
        <v>4.0122529445366135</v>
      </c>
      <c r="R12">
        <f t="shared" si="0"/>
        <v>4</v>
      </c>
      <c r="S12">
        <f t="shared" si="0"/>
        <v>4.0061312073327393</v>
      </c>
    </row>
    <row r="13" spans="2:20" x14ac:dyDescent="0.3">
      <c r="B13">
        <v>11</v>
      </c>
      <c r="C13">
        <f t="shared" si="5"/>
        <v>1.3642578125</v>
      </c>
      <c r="D13">
        <f t="shared" si="6"/>
        <v>1.365234375</v>
      </c>
      <c r="E13">
        <f t="shared" si="1"/>
        <v>1.36474609375</v>
      </c>
      <c r="F13">
        <f t="shared" si="2"/>
        <v>-1.6046690754592419E-2</v>
      </c>
      <c r="G13">
        <f t="shared" si="2"/>
        <v>7.2024762630462646E-5</v>
      </c>
      <c r="H13" s="4">
        <f t="shared" si="2"/>
        <v>-7.9892628127709031E-3</v>
      </c>
      <c r="I13" s="1">
        <f t="shared" si="7"/>
        <v>3.5778175313059033E-4</v>
      </c>
      <c r="M13">
        <v>11</v>
      </c>
      <c r="N13">
        <f t="shared" si="8"/>
        <v>1.569262346007011</v>
      </c>
      <c r="O13">
        <f t="shared" si="9"/>
        <v>1.5707963267948966</v>
      </c>
      <c r="P13">
        <f t="shared" si="3"/>
        <v>1.5700293364009537</v>
      </c>
      <c r="Q13">
        <f t="shared" si="4"/>
        <v>4.0061312073327393</v>
      </c>
      <c r="R13">
        <f t="shared" si="0"/>
        <v>4</v>
      </c>
      <c r="S13">
        <f t="shared" si="0"/>
        <v>4.0030667838240985</v>
      </c>
    </row>
    <row r="14" spans="2:20" x14ac:dyDescent="0.3">
      <c r="B14">
        <v>12</v>
      </c>
      <c r="C14">
        <f t="shared" si="5"/>
        <v>1.36474609375</v>
      </c>
      <c r="D14">
        <f t="shared" si="6"/>
        <v>1.365234375</v>
      </c>
      <c r="E14">
        <f t="shared" si="1"/>
        <v>1.364990234375</v>
      </c>
      <c r="F14">
        <f t="shared" si="2"/>
        <v>-7.9892628127709031E-3</v>
      </c>
      <c r="G14">
        <f t="shared" si="2"/>
        <v>7.2024762630462646E-5</v>
      </c>
      <c r="H14" s="4">
        <f t="shared" si="2"/>
        <v>-3.9591015229234472E-3</v>
      </c>
      <c r="I14" s="1">
        <f t="shared" si="7"/>
        <v>1.7885888034340904E-4</v>
      </c>
      <c r="M14">
        <v>12</v>
      </c>
      <c r="N14">
        <f t="shared" si="8"/>
        <v>1.5700293364009537</v>
      </c>
      <c r="O14">
        <f t="shared" si="9"/>
        <v>1.5707963267948966</v>
      </c>
      <c r="P14">
        <f t="shared" si="3"/>
        <v>1.5704128315979251</v>
      </c>
      <c r="Q14">
        <f t="shared" si="4"/>
        <v>4.0030667838240985</v>
      </c>
      <c r="R14">
        <f t="shared" si="0"/>
        <v>4</v>
      </c>
      <c r="S14">
        <f t="shared" si="0"/>
        <v>4.0015336865003572</v>
      </c>
    </row>
    <row r="15" spans="2:20" x14ac:dyDescent="0.3">
      <c r="B15">
        <v>13</v>
      </c>
      <c r="C15">
        <f t="shared" si="5"/>
        <v>1.364990234375</v>
      </c>
      <c r="D15">
        <f t="shared" si="6"/>
        <v>1.365234375</v>
      </c>
      <c r="E15">
        <f t="shared" si="1"/>
        <v>1.3651123046875</v>
      </c>
      <c r="F15">
        <f t="shared" si="2"/>
        <v>-3.9591015229234472E-3</v>
      </c>
      <c r="G15">
        <f t="shared" si="2"/>
        <v>7.2024762630462646E-5</v>
      </c>
      <c r="H15" s="4">
        <f t="shared" si="2"/>
        <v>-1.9436590100667672E-3</v>
      </c>
      <c r="I15" s="1">
        <f t="shared" si="7"/>
        <v>8.9421443262094249E-5</v>
      </c>
      <c r="M15">
        <v>13</v>
      </c>
      <c r="N15">
        <f t="shared" si="8"/>
        <v>1.5704128315979251</v>
      </c>
      <c r="O15">
        <f t="shared" si="9"/>
        <v>1.5707963267948966</v>
      </c>
      <c r="P15">
        <f t="shared" si="3"/>
        <v>1.5706045791964107</v>
      </c>
      <c r="Q15">
        <f t="shared" si="4"/>
        <v>4.0015336865003572</v>
      </c>
      <c r="R15">
        <f t="shared" si="0"/>
        <v>4</v>
      </c>
      <c r="S15">
        <f t="shared" si="0"/>
        <v>4.0007669168408615</v>
      </c>
    </row>
    <row r="16" spans="2:20" x14ac:dyDescent="0.3">
      <c r="B16">
        <v>14</v>
      </c>
      <c r="C16">
        <f t="shared" si="5"/>
        <v>1.3651123046875</v>
      </c>
      <c r="D16">
        <f t="shared" si="6"/>
        <v>1.365234375</v>
      </c>
      <c r="E16">
        <f t="shared" si="1"/>
        <v>1.36517333984375</v>
      </c>
      <c r="F16">
        <f t="shared" si="2"/>
        <v>-1.9436590100667672E-3</v>
      </c>
      <c r="G16">
        <f t="shared" si="2"/>
        <v>7.2024762630462646E-5</v>
      </c>
      <c r="H16" s="4">
        <f t="shared" si="2"/>
        <v>-9.3584728188034205E-4</v>
      </c>
      <c r="I16" s="1">
        <f t="shared" si="7"/>
        <v>4.470872267179327E-5</v>
      </c>
      <c r="P16" t="s">
        <v>19</v>
      </c>
    </row>
    <row r="17" spans="2:18" x14ac:dyDescent="0.3">
      <c r="B17">
        <v>15</v>
      </c>
      <c r="C17">
        <f t="shared" ref="C17:C20" si="10">IF(H16&gt;0,C16,E16)</f>
        <v>1.36517333984375</v>
      </c>
      <c r="D17">
        <f t="shared" ref="D17:D20" si="11">IF(H16&gt;0,E16,D16)</f>
        <v>1.365234375</v>
      </c>
      <c r="E17">
        <f t="shared" ref="E17:E20" si="12">AVERAGE(C17:D17)</f>
        <v>1.365203857421875</v>
      </c>
      <c r="F17">
        <f t="shared" ref="F17:F20" si="13">C17^3+(4*C17^2)-10</f>
        <v>-9.3584728188034205E-4</v>
      </c>
      <c r="G17">
        <f t="shared" ref="G17:G20" si="14">D17^3+(4*D17^2)-10</f>
        <v>7.2024762630462646E-5</v>
      </c>
      <c r="H17" s="4">
        <f t="shared" ref="H17:H20" si="15">E17^3+(4*E17^2)-10</f>
        <v>-4.3191879925075227E-4</v>
      </c>
      <c r="I17" s="1">
        <f t="shared" ref="I17:I20" si="16">ABS(E17-E16)/E17</f>
        <v>2.2353861629596513E-5</v>
      </c>
      <c r="L17">
        <f>SIN(O3)</f>
        <v>1</v>
      </c>
      <c r="O17">
        <v>0</v>
      </c>
      <c r="P17">
        <f>SIN(O17)</f>
        <v>0</v>
      </c>
      <c r="Q17">
        <f>SIN(O17*180)</f>
        <v>0</v>
      </c>
      <c r="R17">
        <f>SIN(O17*$P$20)</f>
        <v>0</v>
      </c>
    </row>
    <row r="18" spans="2:18" x14ac:dyDescent="0.3">
      <c r="B18">
        <v>16</v>
      </c>
      <c r="C18">
        <f t="shared" si="10"/>
        <v>1.365203857421875</v>
      </c>
      <c r="D18">
        <f t="shared" si="11"/>
        <v>1.365234375</v>
      </c>
      <c r="E18">
        <f t="shared" si="12"/>
        <v>1.3652191162109375</v>
      </c>
      <c r="F18">
        <f t="shared" si="13"/>
        <v>-4.3191879925075227E-4</v>
      </c>
      <c r="G18">
        <f t="shared" si="14"/>
        <v>7.2024762630462646E-5</v>
      </c>
      <c r="H18" s="4">
        <f t="shared" si="15"/>
        <v>-1.799489032272561E-4</v>
      </c>
      <c r="I18" s="1">
        <f t="shared" si="16"/>
        <v>1.1176805892412066E-5</v>
      </c>
      <c r="O18">
        <f>PI()</f>
        <v>3.1415926535897931</v>
      </c>
      <c r="P18">
        <f>SIN(O18)</f>
        <v>1.22514845490862E-16</v>
      </c>
      <c r="Q18">
        <f>SIN(O18*180)</f>
        <v>-7.8418174731531565E-15</v>
      </c>
      <c r="R18">
        <f>SIN(O18*$P$20)</f>
        <v>-0.80115263573383044</v>
      </c>
    </row>
    <row r="19" spans="2:18" x14ac:dyDescent="0.3">
      <c r="B19">
        <v>17</v>
      </c>
      <c r="C19">
        <f t="shared" si="10"/>
        <v>1.3652191162109375</v>
      </c>
      <c r="D19">
        <f t="shared" si="11"/>
        <v>1.365234375</v>
      </c>
      <c r="E19">
        <f t="shared" si="12"/>
        <v>1.3652267456054688</v>
      </c>
      <c r="F19">
        <f t="shared" si="13"/>
        <v>-1.799489032272561E-4</v>
      </c>
      <c r="G19">
        <f t="shared" si="14"/>
        <v>7.2024762630462646E-5</v>
      </c>
      <c r="H19" s="4">
        <f t="shared" si="15"/>
        <v>-5.3962541528562724E-5</v>
      </c>
      <c r="I19" s="1">
        <f t="shared" si="16"/>
        <v>5.5883717161330706E-6</v>
      </c>
      <c r="L19">
        <v>3.14</v>
      </c>
      <c r="O19">
        <f>O18/2</f>
        <v>1.5707963267948966</v>
      </c>
      <c r="R19">
        <f>SIN(O19*$P$20)</f>
        <v>0.89399666360055785</v>
      </c>
    </row>
    <row r="20" spans="2:18" x14ac:dyDescent="0.3">
      <c r="B20">
        <v>18</v>
      </c>
      <c r="C20">
        <f t="shared" si="10"/>
        <v>1.3652267456054688</v>
      </c>
      <c r="D20">
        <f t="shared" si="11"/>
        <v>1.365234375</v>
      </c>
      <c r="E20" s="3">
        <f t="shared" si="12"/>
        <v>1.3652305603027344</v>
      </c>
      <c r="F20">
        <f t="shared" si="13"/>
        <v>-5.3962541528562724E-5</v>
      </c>
      <c r="G20">
        <f t="shared" si="14"/>
        <v>7.2024762630462646E-5</v>
      </c>
      <c r="H20" s="4">
        <f t="shared" si="15"/>
        <v>9.0309927429643722E-6</v>
      </c>
      <c r="I20" s="1">
        <f t="shared" si="16"/>
        <v>2.7941780506137411E-6</v>
      </c>
      <c r="L20">
        <f>SIN(L19)</f>
        <v>1.5926529164868282E-3</v>
      </c>
      <c r="P20">
        <f>180/PI()</f>
        <v>57.295779513082323</v>
      </c>
    </row>
    <row r="21" spans="2:18" x14ac:dyDescent="0.3">
      <c r="B21">
        <v>19</v>
      </c>
      <c r="C21">
        <f t="shared" ref="C21:C22" si="17">IF(H20&gt;0,C20,E20)</f>
        <v>1.3652267456054688</v>
      </c>
      <c r="D21">
        <f t="shared" ref="D21:D22" si="18">IF(H20&gt;0,E20,D20)</f>
        <v>1.3652305603027344</v>
      </c>
      <c r="E21" s="3">
        <f t="shared" ref="E21:E22" si="19">AVERAGE(C21:D21)</f>
        <v>1.3652286529541016</v>
      </c>
      <c r="F21">
        <f t="shared" ref="F21:F22" si="20">C21^3+(4*C21^2)-10</f>
        <v>-5.3962541528562724E-5</v>
      </c>
      <c r="G21">
        <f t="shared" ref="G21:G22" si="21">D21^3+(4*D21^2)-10</f>
        <v>9.0309927429643722E-6</v>
      </c>
      <c r="H21" s="4">
        <f t="shared" ref="H21:H22" si="22">E21^3+(4*E21^2)-10</f>
        <v>-2.2465803844795573E-5</v>
      </c>
      <c r="I21" s="1">
        <f t="shared" ref="I21:I22" si="23">ABS(E21-E20)/E21</f>
        <v>1.3970909771673421E-6</v>
      </c>
    </row>
    <row r="22" spans="2:18" x14ac:dyDescent="0.3">
      <c r="B22">
        <v>20</v>
      </c>
      <c r="C22">
        <f t="shared" si="17"/>
        <v>1.3652286529541016</v>
      </c>
      <c r="D22">
        <f t="shared" si="18"/>
        <v>1.3652305603027344</v>
      </c>
      <c r="E22" s="3">
        <f t="shared" si="19"/>
        <v>1.365229606628418</v>
      </c>
      <c r="F22">
        <f t="shared" si="20"/>
        <v>-2.2465803844795573E-5</v>
      </c>
      <c r="G22">
        <f t="shared" si="21"/>
        <v>9.0309927429643722E-6</v>
      </c>
      <c r="H22" s="4">
        <f t="shared" si="22"/>
        <v>-6.7174129139146999E-6</v>
      </c>
      <c r="I22" s="1">
        <f t="shared" si="23"/>
        <v>6.9854500061821233E-7</v>
      </c>
      <c r="O22">
        <f>SIN(PI()/2)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A2AE-1581-457C-985D-DA8CCCEEB951}">
  <dimension ref="B1:E12"/>
  <sheetViews>
    <sheetView zoomScale="169" workbookViewId="0">
      <selection activeCell="E4" sqref="E4"/>
    </sheetView>
  </sheetViews>
  <sheetFormatPr defaultRowHeight="14.4" x14ac:dyDescent="0.3"/>
  <cols>
    <col min="3" max="3" width="9.6640625" bestFit="1" customWidth="1"/>
    <col min="4" max="4" width="9.21875" bestFit="1" customWidth="1"/>
  </cols>
  <sheetData>
    <row r="1" spans="2:5" x14ac:dyDescent="0.3">
      <c r="B1" t="s">
        <v>7</v>
      </c>
    </row>
    <row r="2" spans="2:5" x14ac:dyDescent="0.3">
      <c r="B2" t="s">
        <v>9</v>
      </c>
      <c r="C2" t="s">
        <v>10</v>
      </c>
    </row>
    <row r="3" spans="2:5" x14ac:dyDescent="0.3">
      <c r="B3">
        <v>0</v>
      </c>
      <c r="C3" s="6">
        <v>3</v>
      </c>
    </row>
    <row r="4" spans="2:5" x14ac:dyDescent="0.3">
      <c r="B4">
        <v>1</v>
      </c>
      <c r="C4" s="6">
        <f>C3-((4*C3^3-1)/(12*C3^2))</f>
        <v>2.0092592592592595</v>
      </c>
      <c r="D4" s="4">
        <f t="shared" ref="D4:D10" si="0">(C4-$C$12)/(C3-$C$12)</f>
        <v>0.5819728948950238</v>
      </c>
      <c r="E4" s="4">
        <f t="shared" ref="E4:E10" si="1">(C4-$C$12)/(ABS(C3-$C$12))^2</f>
        <v>0.24555409351657179</v>
      </c>
    </row>
    <row r="5" spans="2:5" x14ac:dyDescent="0.3">
      <c r="B5">
        <v>2</v>
      </c>
      <c r="C5" s="6">
        <f t="shared" ref="C5:C12" si="2">C4-((4*C4^3-1)/(12*C4^2))</f>
        <v>1.3601479363086817</v>
      </c>
      <c r="D5" s="4">
        <f t="shared" si="0"/>
        <v>0.52939032944560738</v>
      </c>
      <c r="E5" s="4">
        <f t="shared" si="1"/>
        <v>0.38381121962657166</v>
      </c>
    </row>
    <row r="6" spans="2:5" x14ac:dyDescent="0.3">
      <c r="B6">
        <v>3</v>
      </c>
      <c r="C6" s="6">
        <f t="shared" si="2"/>
        <v>0.95181027727027212</v>
      </c>
      <c r="D6" s="4">
        <f t="shared" si="0"/>
        <v>0.4407769119476192</v>
      </c>
      <c r="E6" s="4">
        <f t="shared" si="1"/>
        <v>0.6036490154300318</v>
      </c>
    </row>
    <row r="7" spans="2:5" x14ac:dyDescent="0.3">
      <c r="B7">
        <v>4</v>
      </c>
      <c r="C7" s="6">
        <f t="shared" si="2"/>
        <v>0.72652538851864568</v>
      </c>
      <c r="D7" s="4">
        <f t="shared" si="0"/>
        <v>0.30003087737146511</v>
      </c>
      <c r="E7" s="4">
        <f t="shared" si="1"/>
        <v>0.9322078864628589</v>
      </c>
    </row>
    <row r="8" spans="2:5" x14ac:dyDescent="0.3">
      <c r="B8">
        <v>5</v>
      </c>
      <c r="C8" s="6">
        <f t="shared" si="2"/>
        <v>0.64222664026701237</v>
      </c>
      <c r="D8" s="4">
        <f t="shared" si="0"/>
        <v>0.12702462226884906</v>
      </c>
      <c r="E8" s="4">
        <f t="shared" si="1"/>
        <v>1.3154331458789694</v>
      </c>
    </row>
    <row r="9" spans="2:5" x14ac:dyDescent="0.3">
      <c r="B9">
        <v>6</v>
      </c>
      <c r="C9" s="6">
        <f t="shared" si="2"/>
        <v>0.63019330835232812</v>
      </c>
      <c r="D9" s="4">
        <f t="shared" si="0"/>
        <v>1.8977760996590255E-2</v>
      </c>
      <c r="E9" s="4">
        <f t="shared" si="1"/>
        <v>1.5471696215266464</v>
      </c>
    </row>
    <row r="10" spans="2:5" x14ac:dyDescent="0.3">
      <c r="B10">
        <v>7</v>
      </c>
      <c r="C10" s="6">
        <f t="shared" si="2"/>
        <v>0.62996061092334399</v>
      </c>
      <c r="D10" s="4">
        <f t="shared" si="0"/>
        <v>3.6933864522481176E-4</v>
      </c>
      <c r="E10" s="4">
        <f t="shared" si="1"/>
        <v>1.5866193098984993</v>
      </c>
    </row>
    <row r="11" spans="2:5" x14ac:dyDescent="0.3">
      <c r="B11">
        <v>8</v>
      </c>
      <c r="C11" s="6">
        <f t="shared" si="2"/>
        <v>0.62996052494744836</v>
      </c>
    </row>
    <row r="12" spans="2:5" x14ac:dyDescent="0.3">
      <c r="B12">
        <v>9</v>
      </c>
      <c r="C12" s="6">
        <f t="shared" si="2"/>
        <v>0.6299605249474366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5E6C-B5AD-458B-9F72-E400585A614F}">
  <dimension ref="B1:K29"/>
  <sheetViews>
    <sheetView zoomScale="154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defaultRowHeight="14.4" x14ac:dyDescent="0.3"/>
  <sheetData>
    <row r="1" spans="2:11" x14ac:dyDescent="0.3">
      <c r="B1" s="14" t="s">
        <v>22</v>
      </c>
      <c r="C1" s="14"/>
      <c r="D1" s="14"/>
      <c r="E1" s="14"/>
      <c r="F1" s="14"/>
      <c r="G1" s="14"/>
      <c r="H1" s="14"/>
      <c r="I1" s="14"/>
      <c r="J1" s="14"/>
    </row>
    <row r="2" spans="2:11" s="2" customFormat="1" ht="28.8" x14ac:dyDescent="0.3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21</v>
      </c>
    </row>
    <row r="3" spans="2:11" x14ac:dyDescent="0.3">
      <c r="B3">
        <v>1</v>
      </c>
      <c r="C3">
        <v>0</v>
      </c>
      <c r="D3">
        <f>PI()/2</f>
        <v>1.5707963267948966</v>
      </c>
      <c r="E3">
        <f>C3+((SQRT(5)-1)/2)*(D3-C3)</f>
        <v>0.97080551936273329</v>
      </c>
      <c r="F3">
        <f>D3-((SQRT(5)-1)/2)*(D3-C3)</f>
        <v>0.59999080743216326</v>
      </c>
      <c r="G3">
        <f>4*SIN(E3)*(1+COS(E3))</f>
        <v>5.1654280691826413</v>
      </c>
      <c r="H3">
        <f>4*SIN(F3)*(1+COS(F3))</f>
        <v>4.1226043932966565</v>
      </c>
      <c r="I3">
        <f>D3-C3</f>
        <v>1.5707963267948966</v>
      </c>
    </row>
    <row r="4" spans="2:11" x14ac:dyDescent="0.3">
      <c r="B4">
        <v>2</v>
      </c>
      <c r="C4">
        <f>IF(G3&gt;H3,F3,C3)</f>
        <v>0.59999080743216326</v>
      </c>
      <c r="D4">
        <f>IF(H3&gt;G3,E3,D3)</f>
        <v>1.5707963267948966</v>
      </c>
      <c r="E4">
        <f t="shared" ref="E4:E11" si="0">C4+((SQRT(5)-1)/2)*(D4-C4)</f>
        <v>1.1999816148643268</v>
      </c>
      <c r="F4">
        <f t="shared" ref="F4:F11" si="1">D4-((SQRT(5)-1)/2)*(D4-C4)</f>
        <v>0.97080551936273318</v>
      </c>
      <c r="G4">
        <f t="shared" ref="G4:H11" si="2">4*SIN(E4)*(1+COS(E4))</f>
        <v>5.0791102837759574</v>
      </c>
      <c r="H4">
        <f t="shared" si="2"/>
        <v>5.1654280691826413</v>
      </c>
      <c r="I4">
        <f t="shared" ref="I4:I11" si="3">D4-C4</f>
        <v>0.97080551936273329</v>
      </c>
    </row>
    <row r="5" spans="2:11" x14ac:dyDescent="0.3">
      <c r="B5">
        <v>3</v>
      </c>
      <c r="C5">
        <f t="shared" ref="C5:C11" si="4">IF(G4&gt;H4,F4,C4)</f>
        <v>0.59999080743216326</v>
      </c>
      <c r="D5">
        <f t="shared" ref="D5:D11" si="5">IF(H4&gt;G4,E4,D4)</f>
        <v>1.1999816148643268</v>
      </c>
      <c r="E5">
        <f t="shared" si="0"/>
        <v>0.9708055193627334</v>
      </c>
      <c r="F5">
        <f t="shared" si="1"/>
        <v>0.82916690293375672</v>
      </c>
      <c r="G5">
        <f t="shared" si="2"/>
        <v>5.1654280691826422</v>
      </c>
      <c r="H5">
        <f t="shared" si="2"/>
        <v>4.9418175940429352</v>
      </c>
      <c r="I5">
        <f t="shared" si="3"/>
        <v>0.59999080743216349</v>
      </c>
    </row>
    <row r="6" spans="2:11" x14ac:dyDescent="0.3">
      <c r="B6">
        <v>4</v>
      </c>
      <c r="C6">
        <f t="shared" si="4"/>
        <v>0.82916690293375672</v>
      </c>
      <c r="D6">
        <f t="shared" si="5"/>
        <v>1.1999816148643268</v>
      </c>
      <c r="E6">
        <f t="shared" si="0"/>
        <v>1.0583429984353501</v>
      </c>
      <c r="F6">
        <f t="shared" si="1"/>
        <v>0.97080551936273329</v>
      </c>
      <c r="G6">
        <f t="shared" si="2"/>
        <v>5.1955083559874247</v>
      </c>
      <c r="H6">
        <f t="shared" si="2"/>
        <v>5.1654280691826413</v>
      </c>
      <c r="I6">
        <f t="shared" si="3"/>
        <v>0.37081471193057003</v>
      </c>
    </row>
    <row r="7" spans="2:11" x14ac:dyDescent="0.3">
      <c r="B7">
        <v>5</v>
      </c>
      <c r="C7">
        <f t="shared" si="4"/>
        <v>0.97080551936273329</v>
      </c>
      <c r="D7">
        <f t="shared" si="5"/>
        <v>1.1999816148643268</v>
      </c>
      <c r="E7">
        <f t="shared" si="0"/>
        <v>1.1124441357917099</v>
      </c>
      <c r="F7">
        <f t="shared" si="1"/>
        <v>1.0583429984353501</v>
      </c>
      <c r="G7">
        <f t="shared" si="2"/>
        <v>5.1743327920444999</v>
      </c>
      <c r="H7">
        <f t="shared" si="2"/>
        <v>5.1955083559874247</v>
      </c>
      <c r="I7">
        <f t="shared" si="3"/>
        <v>0.22917609550159346</v>
      </c>
    </row>
    <row r="8" spans="2:11" x14ac:dyDescent="0.3">
      <c r="B8">
        <v>6</v>
      </c>
      <c r="C8">
        <f t="shared" si="4"/>
        <v>0.97080551936273329</v>
      </c>
      <c r="D8">
        <f t="shared" si="5"/>
        <v>1.1124441357917099</v>
      </c>
      <c r="E8">
        <f t="shared" si="0"/>
        <v>1.0583429984353501</v>
      </c>
      <c r="F8">
        <f t="shared" si="1"/>
        <v>1.024906656719093</v>
      </c>
      <c r="G8">
        <f t="shared" si="2"/>
        <v>5.1955083559874247</v>
      </c>
      <c r="H8">
        <f t="shared" si="2"/>
        <v>5.1935597839201213</v>
      </c>
      <c r="I8">
        <f t="shared" si="3"/>
        <v>0.14163861642897657</v>
      </c>
    </row>
    <row r="9" spans="2:11" x14ac:dyDescent="0.3">
      <c r="B9">
        <v>7</v>
      </c>
      <c r="C9">
        <f t="shared" si="4"/>
        <v>1.024906656719093</v>
      </c>
      <c r="D9">
        <f t="shared" si="5"/>
        <v>1.1124441357917099</v>
      </c>
      <c r="E9">
        <f t="shared" si="0"/>
        <v>1.0790077940754528</v>
      </c>
      <c r="F9">
        <f t="shared" si="1"/>
        <v>1.0583429984353501</v>
      </c>
      <c r="G9">
        <f t="shared" si="2"/>
        <v>5.1909279902936367</v>
      </c>
      <c r="H9">
        <f t="shared" si="2"/>
        <v>5.1955083559874247</v>
      </c>
      <c r="I9">
        <f t="shared" si="3"/>
        <v>8.7537479072616886E-2</v>
      </c>
    </row>
    <row r="10" spans="2:11" x14ac:dyDescent="0.3">
      <c r="B10">
        <v>8</v>
      </c>
      <c r="C10">
        <f t="shared" si="4"/>
        <v>1.024906656719093</v>
      </c>
      <c r="D10">
        <f t="shared" si="5"/>
        <v>1.0790077940754528</v>
      </c>
      <c r="E10">
        <f t="shared" si="0"/>
        <v>1.0583429984353501</v>
      </c>
      <c r="F10">
        <f t="shared" si="1"/>
        <v>1.0455714523591957</v>
      </c>
      <c r="G10">
        <f t="shared" si="2"/>
        <v>5.1955083559874247</v>
      </c>
      <c r="H10">
        <f t="shared" si="2"/>
        <v>5.1961386787631136</v>
      </c>
      <c r="I10">
        <f t="shared" si="3"/>
        <v>5.4101137356359796E-2</v>
      </c>
    </row>
    <row r="11" spans="2:11" x14ac:dyDescent="0.3">
      <c r="B11">
        <v>9</v>
      </c>
      <c r="C11">
        <f t="shared" si="4"/>
        <v>1.024906656719093</v>
      </c>
      <c r="D11">
        <f t="shared" si="5"/>
        <v>1.0583429984353501</v>
      </c>
      <c r="E11">
        <f t="shared" si="0"/>
        <v>1.0455714523591959</v>
      </c>
      <c r="F11">
        <f t="shared" si="1"/>
        <v>1.0376782027952471</v>
      </c>
      <c r="G11">
        <f t="shared" si="2"/>
        <v>5.1961386787631136</v>
      </c>
      <c r="H11">
        <f t="shared" si="2"/>
        <v>5.1956807058600152</v>
      </c>
      <c r="I11">
        <f t="shared" si="3"/>
        <v>3.343634171625709E-2</v>
      </c>
    </row>
    <row r="12" spans="2:11" x14ac:dyDescent="0.3">
      <c r="B12">
        <v>10</v>
      </c>
      <c r="C12">
        <f t="shared" ref="C12" si="6">IF(G11&gt;H11,F11,C11)</f>
        <v>1.0376782027952471</v>
      </c>
      <c r="D12">
        <f t="shared" ref="D12" si="7">IF(H11&gt;G11,E11,D11)</f>
        <v>1.0583429984353501</v>
      </c>
      <c r="E12">
        <f t="shared" ref="E12" si="8">C12+((SQRT(5)-1)/2)*(D12-C12)</f>
        <v>1.0504497488714013</v>
      </c>
      <c r="F12">
        <f t="shared" ref="F12" si="9">D12-((SQRT(5)-1)/2)*(D12-C12)</f>
        <v>1.0455714523591959</v>
      </c>
      <c r="G12">
        <f t="shared" ref="G12" si="10">4*SIN(E12)*(1+COS(E12))</f>
        <v>5.1960974986381654</v>
      </c>
      <c r="H12">
        <f t="shared" ref="H12" si="11">4*SIN(F12)*(1+COS(F12))</f>
        <v>5.1961386787631136</v>
      </c>
      <c r="I12">
        <f t="shared" ref="I12" si="12">D12-C12</f>
        <v>2.0664795640102929E-2</v>
      </c>
    </row>
    <row r="13" spans="2:11" x14ac:dyDescent="0.3">
      <c r="B13">
        <v>11</v>
      </c>
      <c r="C13">
        <f t="shared" ref="C13" si="13">IF(G12&gt;H12,F12,C12)</f>
        <v>1.0376782027952471</v>
      </c>
      <c r="D13">
        <f t="shared" ref="D13" si="14">IF(H12&gt;G12,E12,D12)</f>
        <v>1.0504497488714013</v>
      </c>
      <c r="E13">
        <f t="shared" ref="E13" si="15">C13+((SQRT(5)-1)/2)*(D13-C13)</f>
        <v>1.0455714523591957</v>
      </c>
      <c r="F13">
        <f t="shared" ref="F13" si="16">D13-((SQRT(5)-1)/2)*(D13-C13)</f>
        <v>1.0425564993074528</v>
      </c>
      <c r="G13">
        <f t="shared" ref="G13" si="17">4*SIN(E13)*(1+COS(E13))</f>
        <v>5.1961386787631136</v>
      </c>
      <c r="H13">
        <f t="shared" ref="H13" si="18">4*SIN(F13)*(1+COS(F13))</f>
        <v>5.196040401533196</v>
      </c>
      <c r="I13">
        <f t="shared" ref="I13" si="19">D13-C13</f>
        <v>1.2771546076154161E-2</v>
      </c>
      <c r="J13">
        <f>AVERAGE(C13:D13)</f>
        <v>1.0440639758333243</v>
      </c>
      <c r="K13">
        <f>(J13/PI())*180</f>
        <v>59.820459356898269</v>
      </c>
    </row>
    <row r="14" spans="2:11" x14ac:dyDescent="0.3">
      <c r="B14">
        <v>12</v>
      </c>
      <c r="C14">
        <f t="shared" ref="C14:C20" si="20">IF(G13&gt;H13,F13,C13)</f>
        <v>1.0425564993074528</v>
      </c>
      <c r="D14">
        <f t="shared" ref="D14:D20" si="21">IF(H13&gt;G13,E13,D13)</f>
        <v>1.0504497488714013</v>
      </c>
      <c r="E14">
        <f t="shared" ref="E14:E20" si="22">C14+((SQRT(5)-1)/2)*(D14-C14)</f>
        <v>1.0474347958196581</v>
      </c>
      <c r="F14">
        <f t="shared" ref="F14:F20" si="23">D14-((SQRT(5)-1)/2)*(D14-C14)</f>
        <v>1.0455714523591959</v>
      </c>
      <c r="G14">
        <f t="shared" ref="G14:G20" si="24">4*SIN(E14)*(1+COS(E14))</f>
        <v>5.1961521302544922</v>
      </c>
      <c r="H14">
        <f t="shared" ref="H14:H20" si="25">4*SIN(F14)*(1+COS(F14))</f>
        <v>5.1961386787631136</v>
      </c>
      <c r="I14">
        <f t="shared" ref="I14:I20" si="26">D14-C14</f>
        <v>7.8932495639485456E-3</v>
      </c>
      <c r="J14">
        <f t="shared" ref="J14:J29" si="27">AVERAGE(C14:D14)</f>
        <v>1.0465031240894271</v>
      </c>
      <c r="K14">
        <f t="shared" ref="K14:K29" si="28">(J14/PI())*180</f>
        <v>59.960212257579649</v>
      </c>
    </row>
    <row r="15" spans="2:11" x14ac:dyDescent="0.3">
      <c r="B15">
        <v>13</v>
      </c>
      <c r="C15">
        <f t="shared" si="20"/>
        <v>1.0455714523591959</v>
      </c>
      <c r="D15">
        <f t="shared" si="21"/>
        <v>1.0504497488714013</v>
      </c>
      <c r="E15">
        <f t="shared" si="22"/>
        <v>1.0485864054109388</v>
      </c>
      <c r="F15">
        <f t="shared" si="23"/>
        <v>1.0474347958196584</v>
      </c>
      <c r="G15">
        <f t="shared" si="24"/>
        <v>5.1961424024487517</v>
      </c>
      <c r="H15">
        <f t="shared" si="25"/>
        <v>5.1961521302544922</v>
      </c>
      <c r="I15">
        <f t="shared" si="26"/>
        <v>4.8782965122053934E-3</v>
      </c>
      <c r="J15">
        <f t="shared" si="27"/>
        <v>1.0480106006152985</v>
      </c>
      <c r="K15">
        <f t="shared" si="28"/>
        <v>60.046584300227117</v>
      </c>
    </row>
    <row r="16" spans="2:11" x14ac:dyDescent="0.3">
      <c r="B16">
        <v>14</v>
      </c>
      <c r="C16">
        <f t="shared" si="20"/>
        <v>1.0455714523591959</v>
      </c>
      <c r="D16">
        <f t="shared" si="21"/>
        <v>1.0485864054109388</v>
      </c>
      <c r="E16">
        <f t="shared" si="22"/>
        <v>1.0474347958196581</v>
      </c>
      <c r="F16">
        <f t="shared" si="23"/>
        <v>1.0467230619504766</v>
      </c>
      <c r="G16">
        <f t="shared" si="24"/>
        <v>5.1961521302544922</v>
      </c>
      <c r="H16">
        <f t="shared" si="25"/>
        <v>5.1961512527378826</v>
      </c>
      <c r="I16">
        <f t="shared" si="26"/>
        <v>3.0149530517429302E-3</v>
      </c>
      <c r="J16">
        <f t="shared" si="27"/>
        <v>1.0470789288850675</v>
      </c>
      <c r="K16">
        <f t="shared" si="28"/>
        <v>59.993203442193234</v>
      </c>
    </row>
    <row r="17" spans="2:11" x14ac:dyDescent="0.3">
      <c r="B17">
        <v>15</v>
      </c>
      <c r="C17">
        <f t="shared" si="20"/>
        <v>1.0467230619504766</v>
      </c>
      <c r="D17">
        <f t="shared" si="21"/>
        <v>1.0485864054109388</v>
      </c>
      <c r="E17">
        <f t="shared" si="22"/>
        <v>1.0478746715417571</v>
      </c>
      <c r="F17">
        <f t="shared" si="23"/>
        <v>1.0474347958196584</v>
      </c>
      <c r="G17">
        <f t="shared" si="24"/>
        <v>5.196150040623241</v>
      </c>
      <c r="H17">
        <f t="shared" si="25"/>
        <v>5.1961521302544922</v>
      </c>
      <c r="I17">
        <f t="shared" si="26"/>
        <v>1.8633434604622412E-3</v>
      </c>
      <c r="J17">
        <f t="shared" si="27"/>
        <v>1.0476547336807078</v>
      </c>
      <c r="K17">
        <f t="shared" si="28"/>
        <v>60.02619462680682</v>
      </c>
    </row>
    <row r="18" spans="2:11" x14ac:dyDescent="0.3">
      <c r="B18">
        <v>16</v>
      </c>
      <c r="C18">
        <f t="shared" si="20"/>
        <v>1.0467230619504766</v>
      </c>
      <c r="D18">
        <f t="shared" si="21"/>
        <v>1.0478746715417571</v>
      </c>
      <c r="E18">
        <f t="shared" si="22"/>
        <v>1.0474347958196584</v>
      </c>
      <c r="F18">
        <f t="shared" si="23"/>
        <v>1.0471629376725753</v>
      </c>
      <c r="G18">
        <f t="shared" si="24"/>
        <v>5.1961521302544922</v>
      </c>
      <c r="H18">
        <f t="shared" si="25"/>
        <v>5.1961524164811008</v>
      </c>
      <c r="I18">
        <f t="shared" si="26"/>
        <v>1.1516095912804669E-3</v>
      </c>
      <c r="J18">
        <f t="shared" si="27"/>
        <v>1.0472988667461167</v>
      </c>
      <c r="K18">
        <f t="shared" si="28"/>
        <v>60.005804953386487</v>
      </c>
    </row>
    <row r="19" spans="2:11" x14ac:dyDescent="0.3">
      <c r="B19">
        <v>17</v>
      </c>
      <c r="C19">
        <f t="shared" si="20"/>
        <v>1.0467230619504766</v>
      </c>
      <c r="D19">
        <f t="shared" si="21"/>
        <v>1.0474347958196584</v>
      </c>
      <c r="E19">
        <f t="shared" si="22"/>
        <v>1.0471629376725755</v>
      </c>
      <c r="F19">
        <f t="shared" si="23"/>
        <v>1.0469949200975595</v>
      </c>
      <c r="G19">
        <f t="shared" si="24"/>
        <v>5.1961524164810999</v>
      </c>
      <c r="H19">
        <f t="shared" si="25"/>
        <v>5.1961522093476091</v>
      </c>
      <c r="I19">
        <f t="shared" si="26"/>
        <v>7.1173386918177428E-4</v>
      </c>
      <c r="J19">
        <f t="shared" si="27"/>
        <v>1.0470789288850675</v>
      </c>
      <c r="K19">
        <f t="shared" si="28"/>
        <v>59.993203442193234</v>
      </c>
    </row>
    <row r="20" spans="2:11" x14ac:dyDescent="0.3">
      <c r="B20">
        <v>18</v>
      </c>
      <c r="C20">
        <f t="shared" si="20"/>
        <v>1.0469949200975595</v>
      </c>
      <c r="D20">
        <f t="shared" si="21"/>
        <v>1.0474347958196584</v>
      </c>
      <c r="E20">
        <f t="shared" si="22"/>
        <v>1.0472667782446425</v>
      </c>
      <c r="F20">
        <f t="shared" si="23"/>
        <v>1.0471629376725753</v>
      </c>
      <c r="G20">
        <f t="shared" si="24"/>
        <v>5.1961523978050055</v>
      </c>
      <c r="H20">
        <f t="shared" si="25"/>
        <v>5.1961524164811008</v>
      </c>
      <c r="I20">
        <f t="shared" si="26"/>
        <v>4.3987572209891468E-4</v>
      </c>
      <c r="J20">
        <f t="shared" si="27"/>
        <v>1.0472148579586089</v>
      </c>
      <c r="K20">
        <f>(J20/PI())*180</f>
        <v>60.000991604420278</v>
      </c>
    </row>
    <row r="21" spans="2:11" x14ac:dyDescent="0.3">
      <c r="B21">
        <v>19</v>
      </c>
      <c r="C21">
        <f t="shared" ref="C21:C29" si="29">IF(G20&gt;H20,F20,C20)</f>
        <v>1.0469949200975595</v>
      </c>
      <c r="D21">
        <f t="shared" ref="D21:D29" si="30">IF(H20&gt;G20,E20,D20)</f>
        <v>1.0472667782446425</v>
      </c>
      <c r="E21">
        <f t="shared" ref="E21:E29" si="31">C21+((SQRT(5)-1)/2)*(D21-C21)</f>
        <v>1.0471629376725753</v>
      </c>
      <c r="F21">
        <f t="shared" ref="F21:F29" si="32">D21-((SQRT(5)-1)/2)*(D21-C21)</f>
        <v>1.0470987606696267</v>
      </c>
      <c r="G21">
        <f t="shared" ref="G21:G29" si="33">4*SIN(E21)*(1+COS(E21))</f>
        <v>5.1961524164811008</v>
      </c>
      <c r="H21">
        <f t="shared" ref="H21:H29" si="34">4*SIN(F21)*(1+COS(F21))</f>
        <v>5.1961523719934641</v>
      </c>
      <c r="I21">
        <f t="shared" ref="I21:I29" si="35">D21-C21</f>
        <v>2.7185814708308165E-4</v>
      </c>
      <c r="J21">
        <f t="shared" si="27"/>
        <v>1.0471308491711011</v>
      </c>
      <c r="K21">
        <f t="shared" si="28"/>
        <v>59.996178255454069</v>
      </c>
    </row>
    <row r="22" spans="2:11" x14ac:dyDescent="0.3">
      <c r="B22">
        <v>20</v>
      </c>
      <c r="C22">
        <f t="shared" si="29"/>
        <v>1.0470987606696267</v>
      </c>
      <c r="D22">
        <f t="shared" si="30"/>
        <v>1.0472667782446425</v>
      </c>
      <c r="E22">
        <f t="shared" si="31"/>
        <v>1.0472026012416937</v>
      </c>
      <c r="F22">
        <f t="shared" si="32"/>
        <v>1.0471629376725755</v>
      </c>
      <c r="G22">
        <f t="shared" si="33"/>
        <v>5.196152422574114</v>
      </c>
      <c r="H22">
        <f t="shared" si="34"/>
        <v>5.1961524164810999</v>
      </c>
      <c r="I22">
        <f t="shared" si="35"/>
        <v>1.6801757501583303E-4</v>
      </c>
      <c r="J22">
        <f t="shared" si="27"/>
        <v>1.0471827694571347</v>
      </c>
      <c r="K22">
        <f t="shared" si="28"/>
        <v>59.999153068714911</v>
      </c>
    </row>
    <row r="23" spans="2:11" x14ac:dyDescent="0.3">
      <c r="B23">
        <v>21</v>
      </c>
      <c r="C23">
        <f t="shared" si="29"/>
        <v>1.0471629376725755</v>
      </c>
      <c r="D23">
        <f t="shared" si="30"/>
        <v>1.0472667782446425</v>
      </c>
      <c r="E23">
        <f t="shared" si="31"/>
        <v>1.0472271146755241</v>
      </c>
      <c r="F23">
        <f t="shared" si="32"/>
        <v>1.047202601241694</v>
      </c>
      <c r="G23">
        <f t="shared" si="33"/>
        <v>5.1961524181652248</v>
      </c>
      <c r="H23">
        <f t="shared" si="34"/>
        <v>5.1961524225741149</v>
      </c>
      <c r="I23">
        <f t="shared" si="35"/>
        <v>1.0384057206702657E-4</v>
      </c>
      <c r="J23">
        <f t="shared" si="27"/>
        <v>1.0472148579586089</v>
      </c>
      <c r="K23">
        <f t="shared" si="28"/>
        <v>60.000991604420278</v>
      </c>
    </row>
    <row r="24" spans="2:11" x14ac:dyDescent="0.3">
      <c r="B24">
        <v>22</v>
      </c>
      <c r="C24">
        <f t="shared" si="29"/>
        <v>1.0471629376725755</v>
      </c>
      <c r="D24">
        <f t="shared" si="30"/>
        <v>1.0472271146755241</v>
      </c>
      <c r="E24">
        <f t="shared" si="31"/>
        <v>1.0472026012416937</v>
      </c>
      <c r="F24">
        <f t="shared" si="32"/>
        <v>1.0471874511064059</v>
      </c>
      <c r="G24">
        <f t="shared" si="33"/>
        <v>5.196152422574114</v>
      </c>
      <c r="H24">
        <f t="shared" si="34"/>
        <v>5.1961524221765618</v>
      </c>
      <c r="I24">
        <f t="shared" si="35"/>
        <v>6.4177002948584416E-5</v>
      </c>
      <c r="J24">
        <f t="shared" si="27"/>
        <v>1.0471950261740499</v>
      </c>
      <c r="K24">
        <f t="shared" si="28"/>
        <v>59.999855326864832</v>
      </c>
    </row>
    <row r="25" spans="2:11" x14ac:dyDescent="0.3">
      <c r="B25">
        <v>23</v>
      </c>
      <c r="C25">
        <f t="shared" si="29"/>
        <v>1.0471874511064059</v>
      </c>
      <c r="D25">
        <f t="shared" si="30"/>
        <v>1.0472271146755241</v>
      </c>
      <c r="E25">
        <f t="shared" si="31"/>
        <v>1.047211964540236</v>
      </c>
      <c r="F25">
        <f t="shared" si="32"/>
        <v>1.047202601241694</v>
      </c>
      <c r="G25">
        <f t="shared" si="33"/>
        <v>5.1961524216271622</v>
      </c>
      <c r="H25">
        <f t="shared" si="34"/>
        <v>5.1961524225741149</v>
      </c>
      <c r="I25">
        <f t="shared" si="35"/>
        <v>3.966356911822011E-5</v>
      </c>
      <c r="J25">
        <f t="shared" si="27"/>
        <v>1.0472072828909651</v>
      </c>
      <c r="K25">
        <f t="shared" si="28"/>
        <v>60.000557585014768</v>
      </c>
    </row>
    <row r="26" spans="2:11" x14ac:dyDescent="0.3">
      <c r="B26">
        <v>24</v>
      </c>
      <c r="C26">
        <f t="shared" si="29"/>
        <v>1.0471874511064059</v>
      </c>
      <c r="D26">
        <f t="shared" si="30"/>
        <v>1.047211964540236</v>
      </c>
      <c r="E26">
        <f t="shared" si="31"/>
        <v>1.047202601241694</v>
      </c>
      <c r="F26">
        <f t="shared" si="32"/>
        <v>1.0471968144049479</v>
      </c>
      <c r="G26">
        <f t="shared" si="33"/>
        <v>5.1961524225741149</v>
      </c>
      <c r="H26">
        <f t="shared" si="34"/>
        <v>5.1961524227038112</v>
      </c>
      <c r="I26">
        <f t="shared" si="35"/>
        <v>2.4513433830142262E-5</v>
      </c>
      <c r="J26">
        <f t="shared" si="27"/>
        <v>1.0471997078233208</v>
      </c>
      <c r="K26">
        <f>(J26/PI())*180</f>
        <v>60.000123565609222</v>
      </c>
    </row>
    <row r="27" spans="2:11" x14ac:dyDescent="0.3">
      <c r="B27">
        <v>25</v>
      </c>
      <c r="C27">
        <f t="shared" si="29"/>
        <v>1.0471874511064059</v>
      </c>
      <c r="D27">
        <f t="shared" si="30"/>
        <v>1.047202601241694</v>
      </c>
      <c r="E27">
        <f t="shared" si="31"/>
        <v>1.0471968144049482</v>
      </c>
      <c r="F27">
        <f t="shared" si="32"/>
        <v>1.0471932379431517</v>
      </c>
      <c r="G27">
        <f t="shared" si="33"/>
        <v>5.1961524227038112</v>
      </c>
      <c r="H27">
        <f t="shared" si="34"/>
        <v>5.1961524226099609</v>
      </c>
      <c r="I27">
        <f t="shared" si="35"/>
        <v>1.5150135288077848E-5</v>
      </c>
      <c r="J27">
        <f t="shared" si="27"/>
        <v>1.0471950261740499</v>
      </c>
      <c r="K27">
        <f t="shared" si="28"/>
        <v>59.999855326864832</v>
      </c>
    </row>
    <row r="28" spans="2:11" x14ac:dyDescent="0.3">
      <c r="B28">
        <v>26</v>
      </c>
      <c r="C28">
        <f t="shared" si="29"/>
        <v>1.0471932379431517</v>
      </c>
      <c r="D28">
        <f t="shared" si="30"/>
        <v>1.047202601241694</v>
      </c>
      <c r="E28">
        <f t="shared" si="31"/>
        <v>1.0471990247798977</v>
      </c>
      <c r="F28">
        <f t="shared" si="32"/>
        <v>1.0471968144049479</v>
      </c>
      <c r="G28">
        <f t="shared" si="33"/>
        <v>5.1961524226953486</v>
      </c>
      <c r="H28">
        <f t="shared" si="34"/>
        <v>5.1961524227038112</v>
      </c>
      <c r="I28">
        <f t="shared" si="35"/>
        <v>9.3632985422864579E-6</v>
      </c>
      <c r="J28">
        <f t="shared" si="27"/>
        <v>1.0471979195924228</v>
      </c>
      <c r="K28">
        <f t="shared" si="28"/>
        <v>60.000021107525974</v>
      </c>
    </row>
    <row r="29" spans="2:11" x14ac:dyDescent="0.3">
      <c r="B29">
        <v>27</v>
      </c>
      <c r="C29">
        <f t="shared" si="29"/>
        <v>1.0471932379431517</v>
      </c>
      <c r="D29">
        <f t="shared" si="30"/>
        <v>1.0471990247798977</v>
      </c>
      <c r="E29">
        <f t="shared" si="31"/>
        <v>1.0471968144049479</v>
      </c>
      <c r="F29">
        <f t="shared" si="32"/>
        <v>1.0471954483181014</v>
      </c>
      <c r="G29">
        <f t="shared" si="33"/>
        <v>5.1961524227038112</v>
      </c>
      <c r="H29">
        <f t="shared" si="34"/>
        <v>5.196152422683654</v>
      </c>
      <c r="I29">
        <f t="shared" si="35"/>
        <v>5.7868367460134351E-6</v>
      </c>
      <c r="J29">
        <f t="shared" si="27"/>
        <v>1.0471961313615248</v>
      </c>
      <c r="K29">
        <f t="shared" si="28"/>
        <v>59.999918649442719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8081-85CE-445D-934B-93B9BB90FD13}">
  <dimension ref="C1:I12"/>
  <sheetViews>
    <sheetView workbookViewId="0">
      <selection activeCell="B22" sqref="B22"/>
    </sheetView>
  </sheetViews>
  <sheetFormatPr defaultRowHeight="14.4" x14ac:dyDescent="0.3"/>
  <sheetData>
    <row r="1" spans="3:9" x14ac:dyDescent="0.3">
      <c r="C1" t="s">
        <v>24</v>
      </c>
      <c r="E1" t="s">
        <v>25</v>
      </c>
      <c r="G1" t="s">
        <v>26</v>
      </c>
      <c r="I1" t="s">
        <v>14</v>
      </c>
    </row>
    <row r="2" spans="3:9" x14ac:dyDescent="0.3">
      <c r="C2">
        <f>40/224</f>
        <v>0.17857142857142858</v>
      </c>
      <c r="E2">
        <v>1</v>
      </c>
      <c r="G2">
        <v>-6</v>
      </c>
      <c r="I2" cm="1">
        <f t="array" ref="I2:I3">E2:E3+C2*G2:G3</f>
        <v>-7.1428571428571397E-2</v>
      </c>
    </row>
    <row r="3" spans="3:9" x14ac:dyDescent="0.3">
      <c r="E3">
        <v>1</v>
      </c>
      <c r="G3">
        <v>-2</v>
      </c>
      <c r="I3">
        <v>0.64285714285714279</v>
      </c>
    </row>
    <row r="5" spans="3:9" x14ac:dyDescent="0.3">
      <c r="C5" t="s">
        <v>29</v>
      </c>
      <c r="E5" t="s">
        <v>27</v>
      </c>
    </row>
    <row r="6" spans="3:9" x14ac:dyDescent="0.3">
      <c r="C6">
        <v>6</v>
      </c>
      <c r="E6">
        <f>6*I2</f>
        <v>-0.42857142857142838</v>
      </c>
    </row>
    <row r="7" spans="3:9" x14ac:dyDescent="0.3">
      <c r="C7">
        <v>2</v>
      </c>
      <c r="E7">
        <f>2*I3</f>
        <v>1.2857142857142856</v>
      </c>
    </row>
    <row r="10" spans="3:9" x14ac:dyDescent="0.3">
      <c r="E10" t="s">
        <v>28</v>
      </c>
    </row>
    <row r="11" spans="3:9" x14ac:dyDescent="0.3">
      <c r="E11" cm="1">
        <f t="array" ref="E11:F12">(TRANSPOSE(E6:E7)*E6:E7)/(TRANSPOSE(C6:C7)*C6:C7)</f>
        <v>5.1020408163265259E-3</v>
      </c>
      <c r="F11">
        <v>-4.591836734693875E-2</v>
      </c>
    </row>
    <row r="12" spans="3:9" x14ac:dyDescent="0.3">
      <c r="E12">
        <v>-4.591836734693875E-2</v>
      </c>
      <c r="F12">
        <v>0.41326530612244888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E540-C5DD-4272-A33A-41F7E63796BC}">
  <dimension ref="B1:I8"/>
  <sheetViews>
    <sheetView workbookViewId="0">
      <selection activeCell="K12" sqref="K12"/>
    </sheetView>
  </sheetViews>
  <sheetFormatPr defaultRowHeight="14.4" x14ac:dyDescent="0.3"/>
  <sheetData>
    <row r="1" spans="2:9" x14ac:dyDescent="0.3">
      <c r="C1" t="s">
        <v>30</v>
      </c>
      <c r="D1" t="s">
        <v>33</v>
      </c>
      <c r="E1">
        <f>B4+C4</f>
        <v>2.9090909090909154</v>
      </c>
    </row>
    <row r="3" spans="2:9" x14ac:dyDescent="0.3">
      <c r="B3" t="s">
        <v>14</v>
      </c>
      <c r="C3" t="s">
        <v>15</v>
      </c>
      <c r="D3" t="s">
        <v>31</v>
      </c>
      <c r="E3" t="s">
        <v>32</v>
      </c>
    </row>
    <row r="4" spans="2:9" x14ac:dyDescent="0.3">
      <c r="B4">
        <v>2.7272727272727466</v>
      </c>
      <c r="C4">
        <v>0.18181818181816892</v>
      </c>
      <c r="D4">
        <v>0</v>
      </c>
      <c r="E4">
        <v>0</v>
      </c>
    </row>
    <row r="6" spans="2:9" x14ac:dyDescent="0.3">
      <c r="B6">
        <v>2</v>
      </c>
      <c r="C6">
        <v>3</v>
      </c>
      <c r="D6">
        <v>1</v>
      </c>
      <c r="E6">
        <v>0</v>
      </c>
      <c r="G6">
        <f>B6*$B$4+C6*$C$4+D6*$D$4+E6*$E$4</f>
        <v>6</v>
      </c>
      <c r="I6">
        <v>6</v>
      </c>
    </row>
    <row r="7" spans="2:9" x14ac:dyDescent="0.3">
      <c r="B7">
        <v>1</v>
      </c>
      <c r="C7">
        <v>7</v>
      </c>
      <c r="D7">
        <v>0</v>
      </c>
      <c r="E7">
        <v>-1</v>
      </c>
      <c r="G7">
        <f t="shared" ref="G7:G8" si="0">B7*$B$4+C7*$C$4+D7*$D$4+E7*$E$4</f>
        <v>3.9999999999999289</v>
      </c>
      <c r="I7">
        <v>4</v>
      </c>
    </row>
    <row r="8" spans="2:9" x14ac:dyDescent="0.3">
      <c r="B8">
        <v>1</v>
      </c>
      <c r="C8">
        <v>1</v>
      </c>
      <c r="D8">
        <v>0</v>
      </c>
      <c r="E8">
        <v>0</v>
      </c>
      <c r="G8">
        <f t="shared" si="0"/>
        <v>2.9090909090909154</v>
      </c>
      <c r="I8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D01C-B240-4F0B-AE0E-1E0B2CB14D2E}">
  <dimension ref="C1:I8"/>
  <sheetViews>
    <sheetView workbookViewId="0">
      <selection activeCell="E3" sqref="E3"/>
    </sheetView>
  </sheetViews>
  <sheetFormatPr defaultRowHeight="14.4" x14ac:dyDescent="0.3"/>
  <sheetData>
    <row r="1" spans="3:9" x14ac:dyDescent="0.3">
      <c r="E1" t="s">
        <v>39</v>
      </c>
    </row>
    <row r="2" spans="3:9" x14ac:dyDescent="0.3">
      <c r="C2" t="s">
        <v>34</v>
      </c>
      <c r="D2" t="s">
        <v>38</v>
      </c>
      <c r="E2">
        <f>C5+3*D5</f>
        <v>5</v>
      </c>
    </row>
    <row r="4" spans="3:9" x14ac:dyDescent="0.3">
      <c r="C4" t="s">
        <v>14</v>
      </c>
      <c r="D4" t="s">
        <v>15</v>
      </c>
      <c r="E4" t="s">
        <v>31</v>
      </c>
      <c r="F4" t="s">
        <v>32</v>
      </c>
    </row>
    <row r="5" spans="3:9" x14ac:dyDescent="0.3">
      <c r="C5">
        <v>0.5</v>
      </c>
      <c r="D5">
        <v>1.5</v>
      </c>
      <c r="E5">
        <v>0</v>
      </c>
      <c r="F5">
        <v>0</v>
      </c>
    </row>
    <row r="6" spans="3:9" x14ac:dyDescent="0.3">
      <c r="C6" t="s">
        <v>14</v>
      </c>
      <c r="D6" t="s">
        <v>15</v>
      </c>
      <c r="E6" t="s">
        <v>31</v>
      </c>
      <c r="F6" t="s">
        <v>32</v>
      </c>
      <c r="G6" t="s">
        <v>35</v>
      </c>
      <c r="I6" t="s">
        <v>36</v>
      </c>
    </row>
    <row r="7" spans="3:9" x14ac:dyDescent="0.3">
      <c r="C7">
        <v>-1</v>
      </c>
      <c r="D7">
        <v>1</v>
      </c>
      <c r="E7">
        <v>1</v>
      </c>
      <c r="F7">
        <v>0</v>
      </c>
      <c r="G7">
        <f>C7*$C$5+D7*$D$5+E7*$E$5+F7*$F$5</f>
        <v>1</v>
      </c>
      <c r="H7" t="s">
        <v>37</v>
      </c>
      <c r="I7">
        <v>1</v>
      </c>
    </row>
    <row r="8" spans="3:9" x14ac:dyDescent="0.3">
      <c r="C8">
        <v>1</v>
      </c>
      <c r="D8">
        <v>1</v>
      </c>
      <c r="E8">
        <v>0</v>
      </c>
      <c r="F8">
        <v>1</v>
      </c>
      <c r="G8">
        <f>C8*$C$5+D8*$D$5+E8*$E$5+F8*$F$5</f>
        <v>2</v>
      </c>
      <c r="H8" t="s">
        <v>37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90F4-7212-4B71-A747-6C78B97B6916}">
  <dimension ref="B1:L18"/>
  <sheetViews>
    <sheetView zoomScale="87" workbookViewId="0">
      <selection activeCell="I18" sqref="I18"/>
    </sheetView>
  </sheetViews>
  <sheetFormatPr defaultRowHeight="14.4" x14ac:dyDescent="0.3"/>
  <cols>
    <col min="9" max="9" width="9.5546875" bestFit="1" customWidth="1"/>
  </cols>
  <sheetData>
    <row r="1" spans="2:12" x14ac:dyDescent="0.3">
      <c r="B1" s="12" t="s">
        <v>40</v>
      </c>
      <c r="C1" t="s">
        <v>41</v>
      </c>
      <c r="D1" s="8">
        <f>4*B4+5*C4</f>
        <v>5</v>
      </c>
    </row>
    <row r="2" spans="2:12" x14ac:dyDescent="0.3">
      <c r="B2" s="15" t="s">
        <v>87</v>
      </c>
      <c r="C2" s="15"/>
    </row>
    <row r="3" spans="2:12" x14ac:dyDescent="0.3">
      <c r="B3" t="s">
        <v>42</v>
      </c>
      <c r="C3" t="s">
        <v>43</v>
      </c>
      <c r="H3" t="s">
        <v>35</v>
      </c>
      <c r="I3" t="s">
        <v>88</v>
      </c>
      <c r="J3" t="s">
        <v>36</v>
      </c>
    </row>
    <row r="4" spans="2:12" x14ac:dyDescent="0.3">
      <c r="B4">
        <v>0</v>
      </c>
      <c r="C4">
        <v>1</v>
      </c>
    </row>
    <row r="5" spans="2:12" x14ac:dyDescent="0.3">
      <c r="B5">
        <v>2</v>
      </c>
      <c r="C5">
        <v>1</v>
      </c>
      <c r="H5">
        <f>B5*$B$4+C5*$C$4</f>
        <v>1</v>
      </c>
      <c r="I5" t="s">
        <v>45</v>
      </c>
      <c r="J5">
        <v>6</v>
      </c>
    </row>
    <row r="6" spans="2:12" x14ac:dyDescent="0.3">
      <c r="B6">
        <v>1</v>
      </c>
      <c r="C6">
        <v>2</v>
      </c>
      <c r="H6">
        <f t="shared" ref="H6:H10" si="0">B6*$B$4+C6*$C$4</f>
        <v>2</v>
      </c>
      <c r="I6" t="s">
        <v>45</v>
      </c>
      <c r="J6">
        <v>5</v>
      </c>
    </row>
    <row r="7" spans="2:12" x14ac:dyDescent="0.3">
      <c r="B7">
        <v>1</v>
      </c>
      <c r="C7">
        <v>-2</v>
      </c>
      <c r="H7">
        <f t="shared" si="0"/>
        <v>-2</v>
      </c>
      <c r="I7" t="s">
        <v>45</v>
      </c>
      <c r="J7">
        <v>2</v>
      </c>
    </row>
    <row r="8" spans="2:12" x14ac:dyDescent="0.3">
      <c r="B8">
        <v>-1</v>
      </c>
      <c r="C8">
        <v>1</v>
      </c>
      <c r="H8">
        <f t="shared" si="0"/>
        <v>1</v>
      </c>
      <c r="I8" t="s">
        <v>44</v>
      </c>
      <c r="J8">
        <v>1</v>
      </c>
    </row>
    <row r="9" spans="2:12" x14ac:dyDescent="0.3">
      <c r="B9">
        <v>1</v>
      </c>
      <c r="C9">
        <v>0</v>
      </c>
      <c r="H9">
        <f t="shared" si="0"/>
        <v>0</v>
      </c>
      <c r="I9" t="s">
        <v>44</v>
      </c>
      <c r="J9">
        <v>0</v>
      </c>
    </row>
    <row r="10" spans="2:12" x14ac:dyDescent="0.3">
      <c r="B10">
        <v>0</v>
      </c>
      <c r="C10">
        <v>1</v>
      </c>
      <c r="H10">
        <f t="shared" si="0"/>
        <v>1</v>
      </c>
      <c r="I10" t="s">
        <v>44</v>
      </c>
      <c r="J10">
        <v>0</v>
      </c>
    </row>
    <row r="13" spans="2:12" x14ac:dyDescent="0.3">
      <c r="B13" t="s">
        <v>42</v>
      </c>
      <c r="C13" t="s">
        <v>43</v>
      </c>
      <c r="E13" t="s">
        <v>42</v>
      </c>
      <c r="F13" t="s">
        <v>43</v>
      </c>
      <c r="H13" t="s">
        <v>42</v>
      </c>
      <c r="I13" t="s">
        <v>43</v>
      </c>
      <c r="K13" t="s">
        <v>42</v>
      </c>
      <c r="L13" t="s">
        <v>43</v>
      </c>
    </row>
    <row r="14" spans="2:12" x14ac:dyDescent="0.3">
      <c r="B14" cm="1">
        <f t="array" ref="B14:B18">_xlfn.SEQUENCE(5,,0)</f>
        <v>0</v>
      </c>
      <c r="C14">
        <f>6-2*B14</f>
        <v>6</v>
      </c>
      <c r="E14" cm="1">
        <f t="array" ref="E14:E18">_xlfn.SEQUENCE(5,,0)</f>
        <v>0</v>
      </c>
      <c r="F14">
        <f>0.5*(5-E14)</f>
        <v>2.5</v>
      </c>
      <c r="H14" cm="1">
        <f t="array" ref="H14:H18">_xlfn.SEQUENCE(5,,0)</f>
        <v>0</v>
      </c>
      <c r="I14">
        <f>0.5*(H14-2)</f>
        <v>-1</v>
      </c>
      <c r="K14" cm="1">
        <f t="array" ref="K14:K18">_xlfn.SEQUENCE(5,,0)</f>
        <v>0</v>
      </c>
      <c r="L14">
        <f>1+K14</f>
        <v>1</v>
      </c>
    </row>
    <row r="15" spans="2:12" x14ac:dyDescent="0.3">
      <c r="B15">
        <v>1</v>
      </c>
      <c r="C15">
        <f t="shared" ref="C15:C18" si="1">6-2*B15</f>
        <v>4</v>
      </c>
      <c r="E15">
        <v>1</v>
      </c>
      <c r="F15">
        <f t="shared" ref="F15:F18" si="2">0.5*(5-E15)</f>
        <v>2</v>
      </c>
      <c r="H15">
        <v>1</v>
      </c>
      <c r="I15">
        <f t="shared" ref="I15:I18" si="3">0.5*(H15-2)</f>
        <v>-0.5</v>
      </c>
      <c r="K15">
        <v>1</v>
      </c>
      <c r="L15">
        <f t="shared" ref="L15:L18" si="4">1+K15</f>
        <v>2</v>
      </c>
    </row>
    <row r="16" spans="2:12" x14ac:dyDescent="0.3">
      <c r="B16">
        <v>2</v>
      </c>
      <c r="C16">
        <f t="shared" si="1"/>
        <v>2</v>
      </c>
      <c r="E16">
        <v>2</v>
      </c>
      <c r="F16">
        <f t="shared" si="2"/>
        <v>1.5</v>
      </c>
      <c r="H16">
        <v>2</v>
      </c>
      <c r="I16">
        <f t="shared" si="3"/>
        <v>0</v>
      </c>
      <c r="K16">
        <v>2</v>
      </c>
      <c r="L16">
        <f t="shared" si="4"/>
        <v>3</v>
      </c>
    </row>
    <row r="17" spans="2:12" x14ac:dyDescent="0.3">
      <c r="B17">
        <v>3</v>
      </c>
      <c r="C17">
        <f t="shared" si="1"/>
        <v>0</v>
      </c>
      <c r="E17">
        <v>3</v>
      </c>
      <c r="F17">
        <f t="shared" si="2"/>
        <v>1</v>
      </c>
      <c r="H17">
        <v>3</v>
      </c>
      <c r="I17">
        <f t="shared" si="3"/>
        <v>0.5</v>
      </c>
      <c r="K17">
        <v>3</v>
      </c>
      <c r="L17">
        <f t="shared" si="4"/>
        <v>4</v>
      </c>
    </row>
    <row r="18" spans="2:12" x14ac:dyDescent="0.3">
      <c r="B18">
        <v>4</v>
      </c>
      <c r="C18">
        <f t="shared" si="1"/>
        <v>-2</v>
      </c>
      <c r="E18">
        <v>4</v>
      </c>
      <c r="F18">
        <f t="shared" si="2"/>
        <v>0.5</v>
      </c>
      <c r="H18">
        <v>4</v>
      </c>
      <c r="I18">
        <f t="shared" si="3"/>
        <v>1</v>
      </c>
      <c r="K18">
        <v>4</v>
      </c>
      <c r="L18">
        <f t="shared" si="4"/>
        <v>5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A3F9-1C9F-4272-9199-736880E55728}">
  <dimension ref="A1:W44"/>
  <sheetViews>
    <sheetView tabSelected="1" zoomScale="164" workbookViewId="0">
      <selection activeCell="L7" sqref="L7"/>
    </sheetView>
  </sheetViews>
  <sheetFormatPr defaultRowHeight="14.4" x14ac:dyDescent="0.3"/>
  <cols>
    <col min="5" max="5" width="8.88671875" customWidth="1"/>
  </cols>
  <sheetData>
    <row r="1" spans="1:23" x14ac:dyDescent="0.3">
      <c r="C1" t="s">
        <v>63</v>
      </c>
    </row>
    <row r="2" spans="1:23" x14ac:dyDescent="0.3">
      <c r="B2" t="s">
        <v>34</v>
      </c>
      <c r="C2" t="s">
        <v>59</v>
      </c>
      <c r="D2">
        <f>B5-3*C5-2*D5</f>
        <v>-12.760000000000002</v>
      </c>
      <c r="F2" s="14" t="s">
        <v>63</v>
      </c>
      <c r="G2" s="14"/>
    </row>
    <row r="4" spans="1:23" x14ac:dyDescent="0.3">
      <c r="B4" t="s">
        <v>14</v>
      </c>
      <c r="C4" t="s">
        <v>15</v>
      </c>
      <c r="D4" t="s">
        <v>31</v>
      </c>
    </row>
    <row r="5" spans="1:23" x14ac:dyDescent="0.3">
      <c r="B5" s="8">
        <v>3.12</v>
      </c>
      <c r="C5" s="8">
        <v>4.5600000000000005</v>
      </c>
      <c r="D5" s="8">
        <v>1.1000000000000001</v>
      </c>
    </row>
    <row r="6" spans="1:23" x14ac:dyDescent="0.3">
      <c r="F6" t="s">
        <v>35</v>
      </c>
      <c r="H6" t="s">
        <v>36</v>
      </c>
    </row>
    <row r="7" spans="1:23" x14ac:dyDescent="0.3">
      <c r="B7">
        <v>3</v>
      </c>
      <c r="C7">
        <v>-1</v>
      </c>
      <c r="D7">
        <v>2</v>
      </c>
      <c r="F7">
        <f>B7*$B$5+C7*$C$5+D7*$D$5</f>
        <v>6.9999999999999991</v>
      </c>
      <c r="G7" t="s">
        <v>45</v>
      </c>
      <c r="H7">
        <v>7</v>
      </c>
    </row>
    <row r="8" spans="1:23" x14ac:dyDescent="0.3">
      <c r="B8">
        <v>-2</v>
      </c>
      <c r="C8">
        <v>4</v>
      </c>
      <c r="D8">
        <v>0</v>
      </c>
      <c r="F8">
        <f t="shared" ref="F8:F12" si="0">B8*$B$5+C8*$C$5+D8*$D$5</f>
        <v>12.000000000000002</v>
      </c>
      <c r="G8" t="s">
        <v>45</v>
      </c>
      <c r="H8">
        <v>12</v>
      </c>
    </row>
    <row r="9" spans="1:23" x14ac:dyDescent="0.3">
      <c r="B9">
        <v>-4</v>
      </c>
      <c r="C9">
        <v>3</v>
      </c>
      <c r="D9">
        <v>8</v>
      </c>
      <c r="F9">
        <f t="shared" si="0"/>
        <v>10.000000000000002</v>
      </c>
      <c r="G9" t="s">
        <v>45</v>
      </c>
      <c r="H9">
        <v>10</v>
      </c>
    </row>
    <row r="10" spans="1:23" x14ac:dyDescent="0.3">
      <c r="B10">
        <v>1</v>
      </c>
      <c r="F10">
        <f t="shared" si="0"/>
        <v>3.12</v>
      </c>
      <c r="G10" t="s">
        <v>44</v>
      </c>
      <c r="H10">
        <v>0</v>
      </c>
    </row>
    <row r="11" spans="1:23" x14ac:dyDescent="0.3">
      <c r="C11">
        <v>1</v>
      </c>
      <c r="F11">
        <f t="shared" si="0"/>
        <v>4.5600000000000005</v>
      </c>
      <c r="G11" t="s">
        <v>44</v>
      </c>
      <c r="H11">
        <v>0</v>
      </c>
    </row>
    <row r="12" spans="1:23" x14ac:dyDescent="0.3">
      <c r="D12">
        <v>1</v>
      </c>
      <c r="F12">
        <f t="shared" si="0"/>
        <v>1.1000000000000001</v>
      </c>
      <c r="G12" t="s">
        <v>44</v>
      </c>
      <c r="H12">
        <v>0</v>
      </c>
    </row>
    <row r="13" spans="1:23" x14ac:dyDescent="0.3">
      <c r="A13" s="16" t="s">
        <v>90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7" customFormat="1" x14ac:dyDescent="0.3">
      <c r="C14" s="16" t="s">
        <v>61</v>
      </c>
      <c r="D14" s="16"/>
      <c r="E14" s="16"/>
      <c r="F14" s="16"/>
      <c r="G14" s="16"/>
      <c r="O14" s="7" t="s">
        <v>89</v>
      </c>
    </row>
    <row r="15" spans="1:23" x14ac:dyDescent="0.3">
      <c r="C15">
        <v>1</v>
      </c>
      <c r="D15">
        <v>-3</v>
      </c>
      <c r="E15">
        <v>-2</v>
      </c>
      <c r="F15">
        <v>0</v>
      </c>
      <c r="G15">
        <v>0</v>
      </c>
      <c r="H15">
        <v>0</v>
      </c>
      <c r="O15">
        <v>1</v>
      </c>
      <c r="P15">
        <v>-3</v>
      </c>
      <c r="Q15">
        <v>-2</v>
      </c>
      <c r="R15">
        <v>0</v>
      </c>
      <c r="S15">
        <v>0</v>
      </c>
      <c r="T15">
        <v>0</v>
      </c>
    </row>
    <row r="16" spans="1:23" s="7" customFormat="1" x14ac:dyDescent="0.3">
      <c r="A16" s="7" t="s">
        <v>55</v>
      </c>
      <c r="B16" s="7" t="s">
        <v>56</v>
      </c>
      <c r="C16" s="7" t="s">
        <v>14</v>
      </c>
      <c r="D16" s="7" t="s">
        <v>15</v>
      </c>
      <c r="E16" s="7" t="s">
        <v>31</v>
      </c>
      <c r="F16" s="7" t="s">
        <v>51</v>
      </c>
      <c r="G16" s="7" t="s">
        <v>52</v>
      </c>
      <c r="H16" s="7" t="s">
        <v>57</v>
      </c>
      <c r="I16" s="7" t="s">
        <v>53</v>
      </c>
      <c r="J16" s="7" t="s">
        <v>54</v>
      </c>
      <c r="M16" s="7" t="s">
        <v>55</v>
      </c>
      <c r="N16" s="7" t="s">
        <v>56</v>
      </c>
      <c r="O16" s="7" t="s">
        <v>14</v>
      </c>
      <c r="P16" s="7" t="s">
        <v>15</v>
      </c>
      <c r="Q16" s="7" t="s">
        <v>31</v>
      </c>
      <c r="R16" s="7" t="s">
        <v>51</v>
      </c>
      <c r="S16" s="7" t="s">
        <v>52</v>
      </c>
      <c r="T16" s="7" t="s">
        <v>57</v>
      </c>
      <c r="U16" s="7" t="s">
        <v>53</v>
      </c>
      <c r="V16" s="7" t="s">
        <v>54</v>
      </c>
    </row>
    <row r="17" spans="1:23" x14ac:dyDescent="0.3">
      <c r="A17">
        <v>0</v>
      </c>
      <c r="B17" t="s">
        <v>51</v>
      </c>
      <c r="C17">
        <v>3</v>
      </c>
      <c r="D17">
        <v>-1</v>
      </c>
      <c r="E17">
        <v>2</v>
      </c>
      <c r="F17">
        <v>1</v>
      </c>
      <c r="G17">
        <v>0</v>
      </c>
      <c r="H17">
        <v>0</v>
      </c>
      <c r="I17">
        <v>7</v>
      </c>
      <c r="J17">
        <f>I17/D17</f>
        <v>-7</v>
      </c>
      <c r="M17">
        <v>0</v>
      </c>
      <c r="N17" t="s">
        <v>51</v>
      </c>
      <c r="O17">
        <v>3.125</v>
      </c>
      <c r="P17">
        <v>0</v>
      </c>
      <c r="Q17">
        <v>0</v>
      </c>
      <c r="R17">
        <v>1</v>
      </c>
      <c r="S17">
        <v>0.4375</v>
      </c>
      <c r="T17">
        <v>-0.25</v>
      </c>
      <c r="U17">
        <v>9.75</v>
      </c>
      <c r="V17">
        <v>3.12</v>
      </c>
      <c r="W17" s="11" t="s">
        <v>59</v>
      </c>
    </row>
    <row r="18" spans="1:23" x14ac:dyDescent="0.3">
      <c r="A18">
        <v>0</v>
      </c>
      <c r="B18" t="s">
        <v>52</v>
      </c>
      <c r="C18">
        <v>-2</v>
      </c>
      <c r="D18">
        <v>4</v>
      </c>
      <c r="E18">
        <v>0</v>
      </c>
      <c r="F18">
        <v>0</v>
      </c>
      <c r="G18">
        <v>1</v>
      </c>
      <c r="H18">
        <v>0</v>
      </c>
      <c r="I18">
        <v>12</v>
      </c>
      <c r="J18">
        <f t="shared" ref="J18:J19" si="1">I18/D18</f>
        <v>3</v>
      </c>
      <c r="K18" s="11" t="s">
        <v>59</v>
      </c>
      <c r="M18">
        <v>-3</v>
      </c>
      <c r="N18" t="s">
        <v>15</v>
      </c>
      <c r="O18">
        <v>-0.5</v>
      </c>
      <c r="P18">
        <v>1</v>
      </c>
      <c r="Q18">
        <v>0</v>
      </c>
      <c r="R18">
        <v>0</v>
      </c>
      <c r="S18">
        <v>0.25</v>
      </c>
      <c r="T18">
        <v>0</v>
      </c>
      <c r="U18">
        <v>3</v>
      </c>
    </row>
    <row r="19" spans="1:23" x14ac:dyDescent="0.3">
      <c r="A19">
        <v>0</v>
      </c>
      <c r="B19" t="s">
        <v>57</v>
      </c>
      <c r="C19">
        <v>-4</v>
      </c>
      <c r="D19">
        <v>3</v>
      </c>
      <c r="E19">
        <v>8</v>
      </c>
      <c r="F19">
        <v>0</v>
      </c>
      <c r="G19">
        <v>0</v>
      </c>
      <c r="H19">
        <v>1</v>
      </c>
      <c r="I19">
        <v>10</v>
      </c>
      <c r="J19">
        <f t="shared" si="1"/>
        <v>3.3333333333333335</v>
      </c>
      <c r="M19">
        <v>-2</v>
      </c>
      <c r="N19" t="s">
        <v>31</v>
      </c>
      <c r="O19">
        <v>-0.3125</v>
      </c>
      <c r="P19">
        <v>0</v>
      </c>
      <c r="Q19">
        <v>1</v>
      </c>
      <c r="R19">
        <v>0</v>
      </c>
      <c r="S19">
        <v>-9.375E-2</v>
      </c>
      <c r="T19">
        <v>0.125</v>
      </c>
      <c r="U19">
        <v>0.125</v>
      </c>
    </row>
    <row r="20" spans="1:23" x14ac:dyDescent="0.3">
      <c r="A20" s="14" t="s">
        <v>58</v>
      </c>
      <c r="B20" s="14"/>
      <c r="C20">
        <f>-C15</f>
        <v>-1</v>
      </c>
      <c r="D20" s="11">
        <f>-D15</f>
        <v>3</v>
      </c>
      <c r="E20">
        <f>-E15</f>
        <v>2</v>
      </c>
      <c r="F20">
        <v>0</v>
      </c>
      <c r="G20">
        <v>0</v>
      </c>
      <c r="H20">
        <v>0</v>
      </c>
      <c r="I20">
        <v>0</v>
      </c>
      <c r="M20" s="14" t="s">
        <v>58</v>
      </c>
      <c r="N20" s="14"/>
      <c r="O20" s="11">
        <v>1.125</v>
      </c>
      <c r="P20">
        <v>0</v>
      </c>
      <c r="Q20">
        <v>0</v>
      </c>
      <c r="R20">
        <v>0</v>
      </c>
      <c r="S20">
        <v>-0.5625</v>
      </c>
      <c r="T20">
        <v>-0.25</v>
      </c>
      <c r="U20">
        <v>-9.25</v>
      </c>
    </row>
    <row r="22" spans="1:23" s="7" customFormat="1" x14ac:dyDescent="0.3">
      <c r="C22" s="16" t="s">
        <v>62</v>
      </c>
      <c r="D22" s="16"/>
      <c r="E22" s="16"/>
      <c r="F22" s="16"/>
      <c r="G22" s="16"/>
      <c r="O22" s="7" t="s">
        <v>89</v>
      </c>
    </row>
    <row r="23" spans="1:23" x14ac:dyDescent="0.3">
      <c r="C23">
        <v>1</v>
      </c>
      <c r="D23">
        <v>-3</v>
      </c>
      <c r="E23">
        <v>-2</v>
      </c>
      <c r="F23">
        <v>0</v>
      </c>
      <c r="G23">
        <v>0</v>
      </c>
      <c r="H23">
        <v>0</v>
      </c>
      <c r="O23">
        <v>1</v>
      </c>
      <c r="P23">
        <v>-3</v>
      </c>
      <c r="Q23">
        <v>-2</v>
      </c>
      <c r="R23">
        <v>0</v>
      </c>
      <c r="S23">
        <v>0</v>
      </c>
      <c r="T23">
        <v>0</v>
      </c>
    </row>
    <row r="24" spans="1:23" s="7" customFormat="1" x14ac:dyDescent="0.3">
      <c r="A24" s="7" t="s">
        <v>55</v>
      </c>
      <c r="B24" s="7" t="s">
        <v>56</v>
      </c>
      <c r="C24" s="7" t="s">
        <v>14</v>
      </c>
      <c r="D24" s="7" t="s">
        <v>15</v>
      </c>
      <c r="E24" s="7" t="s">
        <v>31</v>
      </c>
      <c r="F24" s="7" t="s">
        <v>51</v>
      </c>
      <c r="G24" s="7" t="s">
        <v>52</v>
      </c>
      <c r="H24" s="7" t="s">
        <v>57</v>
      </c>
      <c r="I24" s="7" t="s">
        <v>53</v>
      </c>
      <c r="J24" s="7" t="s">
        <v>54</v>
      </c>
      <c r="M24" s="7" t="s">
        <v>55</v>
      </c>
      <c r="N24" s="7" t="s">
        <v>56</v>
      </c>
      <c r="O24" s="7" t="s">
        <v>14</v>
      </c>
      <c r="P24" s="7" t="s">
        <v>15</v>
      </c>
      <c r="Q24" s="7" t="s">
        <v>31</v>
      </c>
      <c r="R24" s="7" t="s">
        <v>51</v>
      </c>
      <c r="S24" s="7" t="s">
        <v>52</v>
      </c>
      <c r="T24" s="7" t="s">
        <v>57</v>
      </c>
      <c r="U24" s="7" t="s">
        <v>53</v>
      </c>
      <c r="V24" s="7" t="s">
        <v>54</v>
      </c>
    </row>
    <row r="25" spans="1:23" x14ac:dyDescent="0.3">
      <c r="A25">
        <v>0</v>
      </c>
      <c r="B25" t="s">
        <v>51</v>
      </c>
      <c r="C25">
        <f>C17-$D$17*C26</f>
        <v>2.5</v>
      </c>
      <c r="D25">
        <f t="shared" ref="D25:I25" si="2">D17-$D$17*D26</f>
        <v>0</v>
      </c>
      <c r="E25">
        <f t="shared" si="2"/>
        <v>2</v>
      </c>
      <c r="F25">
        <f t="shared" si="2"/>
        <v>1</v>
      </c>
      <c r="G25">
        <f t="shared" si="2"/>
        <v>0.25</v>
      </c>
      <c r="H25">
        <f t="shared" si="2"/>
        <v>0</v>
      </c>
      <c r="I25">
        <f t="shared" si="2"/>
        <v>10</v>
      </c>
      <c r="J25">
        <f>I25/E25</f>
        <v>5</v>
      </c>
      <c r="M25">
        <v>1</v>
      </c>
      <c r="N25" t="s">
        <v>14</v>
      </c>
      <c r="O25">
        <v>1</v>
      </c>
      <c r="P25">
        <v>0</v>
      </c>
      <c r="Q25">
        <v>0</v>
      </c>
      <c r="R25">
        <v>0.32</v>
      </c>
      <c r="S25">
        <v>0.14000000000000001</v>
      </c>
      <c r="T25">
        <v>-0.08</v>
      </c>
      <c r="U25" s="13">
        <v>3.12</v>
      </c>
    </row>
    <row r="26" spans="1:23" x14ac:dyDescent="0.3">
      <c r="A26">
        <v>-3</v>
      </c>
      <c r="B26" t="s">
        <v>15</v>
      </c>
      <c r="C26">
        <f>C18/$D$18</f>
        <v>-0.5</v>
      </c>
      <c r="D26">
        <f t="shared" ref="D26:I26" si="3">D18/$D$18</f>
        <v>1</v>
      </c>
      <c r="E26">
        <f t="shared" si="3"/>
        <v>0</v>
      </c>
      <c r="F26">
        <f t="shared" si="3"/>
        <v>0</v>
      </c>
      <c r="G26">
        <f t="shared" si="3"/>
        <v>0.25</v>
      </c>
      <c r="H26">
        <f t="shared" si="3"/>
        <v>0</v>
      </c>
      <c r="I26">
        <f t="shared" si="3"/>
        <v>3</v>
      </c>
      <c r="M26">
        <v>-3</v>
      </c>
      <c r="N26" t="s">
        <v>15</v>
      </c>
      <c r="O26">
        <v>0</v>
      </c>
      <c r="P26">
        <v>1</v>
      </c>
      <c r="Q26">
        <v>0</v>
      </c>
      <c r="R26">
        <v>0.16</v>
      </c>
      <c r="S26">
        <v>0.32</v>
      </c>
      <c r="T26">
        <v>-0.04</v>
      </c>
      <c r="U26" s="13">
        <v>4.5600000000000005</v>
      </c>
    </row>
    <row r="27" spans="1:23" x14ac:dyDescent="0.3">
      <c r="A27">
        <v>0</v>
      </c>
      <c r="B27" t="s">
        <v>57</v>
      </c>
      <c r="C27">
        <f>C19-$D$19*C26</f>
        <v>-2.5</v>
      </c>
      <c r="D27">
        <f t="shared" ref="D27:I27" si="4">D19-$D$19*D26</f>
        <v>0</v>
      </c>
      <c r="E27">
        <f t="shared" si="4"/>
        <v>8</v>
      </c>
      <c r="F27">
        <f t="shared" si="4"/>
        <v>0</v>
      </c>
      <c r="G27">
        <f t="shared" si="4"/>
        <v>-0.75</v>
      </c>
      <c r="H27">
        <f t="shared" si="4"/>
        <v>1</v>
      </c>
      <c r="I27">
        <f t="shared" si="4"/>
        <v>1</v>
      </c>
      <c r="J27">
        <f t="shared" ref="J27" si="5">I27/E27</f>
        <v>0.125</v>
      </c>
      <c r="K27" s="11" t="s">
        <v>59</v>
      </c>
      <c r="M27">
        <v>-2</v>
      </c>
      <c r="N27" t="s">
        <v>31</v>
      </c>
      <c r="O27">
        <v>0</v>
      </c>
      <c r="P27">
        <v>0</v>
      </c>
      <c r="Q27">
        <v>1</v>
      </c>
      <c r="R27">
        <v>0.1</v>
      </c>
      <c r="S27">
        <v>-4.9999999999999996E-2</v>
      </c>
      <c r="T27">
        <v>0.1</v>
      </c>
      <c r="U27" s="13">
        <v>1.1000000000000001</v>
      </c>
    </row>
    <row r="28" spans="1:23" x14ac:dyDescent="0.3">
      <c r="A28" s="14" t="s">
        <v>58</v>
      </c>
      <c r="B28" s="14"/>
      <c r="C28">
        <f>C20-$D$20*C26</f>
        <v>0.5</v>
      </c>
      <c r="D28">
        <f t="shared" ref="D28:I28" si="6">D20-$D$20*D26</f>
        <v>0</v>
      </c>
      <c r="E28" s="11">
        <f t="shared" si="6"/>
        <v>2</v>
      </c>
      <c r="F28">
        <f t="shared" si="6"/>
        <v>0</v>
      </c>
      <c r="G28">
        <f t="shared" si="6"/>
        <v>-0.75</v>
      </c>
      <c r="H28">
        <f t="shared" si="6"/>
        <v>0</v>
      </c>
      <c r="I28">
        <f t="shared" si="6"/>
        <v>-9</v>
      </c>
      <c r="M28" s="14" t="s">
        <v>58</v>
      </c>
      <c r="N28" s="14"/>
      <c r="O28">
        <v>0</v>
      </c>
      <c r="P28">
        <v>0</v>
      </c>
      <c r="Q28">
        <v>0</v>
      </c>
      <c r="R28">
        <v>-0.36</v>
      </c>
      <c r="S28">
        <v>-0.72</v>
      </c>
      <c r="T28">
        <v>-0.16</v>
      </c>
      <c r="U28" s="13">
        <v>-12.76</v>
      </c>
    </row>
    <row r="29" spans="1:23" x14ac:dyDescent="0.3">
      <c r="M29" s="14"/>
      <c r="N29" s="14"/>
      <c r="O29" s="9"/>
      <c r="P29" s="10"/>
      <c r="Q29" s="9"/>
      <c r="R29" s="9"/>
      <c r="S29" s="9"/>
      <c r="T29" s="9"/>
      <c r="U29" s="9"/>
      <c r="V29" s="9"/>
    </row>
    <row r="30" spans="1:23" x14ac:dyDescent="0.3">
      <c r="C30" t="s">
        <v>89</v>
      </c>
    </row>
    <row r="31" spans="1:23" x14ac:dyDescent="0.3">
      <c r="C31">
        <v>1</v>
      </c>
      <c r="D31">
        <v>-3</v>
      </c>
      <c r="E31">
        <v>-2</v>
      </c>
      <c r="F31">
        <v>0</v>
      </c>
      <c r="G31">
        <v>0</v>
      </c>
      <c r="H31">
        <v>0</v>
      </c>
    </row>
    <row r="32" spans="1:23" x14ac:dyDescent="0.3">
      <c r="A32" t="s">
        <v>55</v>
      </c>
      <c r="B32" t="s">
        <v>56</v>
      </c>
      <c r="C32" t="s">
        <v>14</v>
      </c>
      <c r="D32" t="s">
        <v>15</v>
      </c>
      <c r="E32" t="s">
        <v>31</v>
      </c>
      <c r="F32" t="s">
        <v>51</v>
      </c>
      <c r="G32" t="s">
        <v>52</v>
      </c>
      <c r="H32" t="s">
        <v>57</v>
      </c>
      <c r="I32" t="s">
        <v>53</v>
      </c>
      <c r="J32" t="s">
        <v>54</v>
      </c>
    </row>
    <row r="33" spans="1:11" x14ac:dyDescent="0.3">
      <c r="B33" t="s">
        <v>51</v>
      </c>
      <c r="C33">
        <f>C25-$E$25*C35</f>
        <v>3.125</v>
      </c>
      <c r="D33">
        <f t="shared" ref="D33:I33" si="7">D25-$E$25*D35</f>
        <v>0</v>
      </c>
      <c r="E33">
        <f t="shared" si="7"/>
        <v>0</v>
      </c>
      <c r="F33">
        <f t="shared" si="7"/>
        <v>1</v>
      </c>
      <c r="G33">
        <f t="shared" si="7"/>
        <v>0.4375</v>
      </c>
      <c r="H33">
        <f t="shared" si="7"/>
        <v>-0.25</v>
      </c>
      <c r="I33">
        <f t="shared" si="7"/>
        <v>9.75</v>
      </c>
      <c r="J33">
        <f>I33/C33</f>
        <v>3.12</v>
      </c>
      <c r="K33" s="11" t="s">
        <v>59</v>
      </c>
    </row>
    <row r="34" spans="1:11" x14ac:dyDescent="0.3">
      <c r="B34" t="s">
        <v>15</v>
      </c>
      <c r="C34">
        <f>C26-$E$26*C35</f>
        <v>-0.5</v>
      </c>
      <c r="D34">
        <f t="shared" ref="D34:I34" si="8">D26-$E$26*D35</f>
        <v>1</v>
      </c>
      <c r="E34">
        <f t="shared" si="8"/>
        <v>0</v>
      </c>
      <c r="F34">
        <f t="shared" si="8"/>
        <v>0</v>
      </c>
      <c r="G34">
        <f t="shared" si="8"/>
        <v>0.25</v>
      </c>
      <c r="H34">
        <f t="shared" si="8"/>
        <v>0</v>
      </c>
      <c r="I34">
        <f t="shared" si="8"/>
        <v>3</v>
      </c>
    </row>
    <row r="35" spans="1:11" x14ac:dyDescent="0.3">
      <c r="B35" t="s">
        <v>31</v>
      </c>
      <c r="C35">
        <f>C27/$E$27</f>
        <v>-0.3125</v>
      </c>
      <c r="D35">
        <f t="shared" ref="D35:I35" si="9">D27/$E$27</f>
        <v>0</v>
      </c>
      <c r="E35">
        <f t="shared" si="9"/>
        <v>1</v>
      </c>
      <c r="F35">
        <f t="shared" si="9"/>
        <v>0</v>
      </c>
      <c r="G35">
        <f t="shared" si="9"/>
        <v>-9.375E-2</v>
      </c>
      <c r="H35">
        <f t="shared" si="9"/>
        <v>0.125</v>
      </c>
      <c r="I35">
        <f t="shared" si="9"/>
        <v>0.125</v>
      </c>
    </row>
    <row r="36" spans="1:11" x14ac:dyDescent="0.3">
      <c r="B36" t="s">
        <v>58</v>
      </c>
      <c r="C36" s="11">
        <f>C28-$E$28*C35</f>
        <v>1.125</v>
      </c>
      <c r="D36">
        <f t="shared" ref="D36:I36" si="10">D28-$E$28*D35</f>
        <v>0</v>
      </c>
      <c r="E36">
        <f t="shared" si="10"/>
        <v>0</v>
      </c>
      <c r="F36">
        <f t="shared" si="10"/>
        <v>0</v>
      </c>
      <c r="G36">
        <f t="shared" si="10"/>
        <v>-0.5625</v>
      </c>
      <c r="H36">
        <f t="shared" si="10"/>
        <v>-0.25</v>
      </c>
      <c r="I36">
        <f t="shared" si="10"/>
        <v>-9.25</v>
      </c>
    </row>
    <row r="38" spans="1:11" x14ac:dyDescent="0.3">
      <c r="C38" t="s">
        <v>89</v>
      </c>
    </row>
    <row r="39" spans="1:11" x14ac:dyDescent="0.3">
      <c r="C39">
        <v>1</v>
      </c>
      <c r="D39">
        <v>-3</v>
      </c>
      <c r="E39">
        <v>-2</v>
      </c>
      <c r="F39">
        <v>0</v>
      </c>
      <c r="G39">
        <v>0</v>
      </c>
      <c r="H39">
        <v>0</v>
      </c>
    </row>
    <row r="40" spans="1:11" x14ac:dyDescent="0.3">
      <c r="A40" t="s">
        <v>55</v>
      </c>
      <c r="B40" t="s">
        <v>56</v>
      </c>
      <c r="C40" t="s">
        <v>14</v>
      </c>
      <c r="D40" t="s">
        <v>15</v>
      </c>
      <c r="E40" t="s">
        <v>31</v>
      </c>
      <c r="F40" t="s">
        <v>51</v>
      </c>
      <c r="G40" t="s">
        <v>52</v>
      </c>
      <c r="H40" t="s">
        <v>57</v>
      </c>
      <c r="I40" t="s">
        <v>53</v>
      </c>
      <c r="J40" t="s">
        <v>54</v>
      </c>
    </row>
    <row r="41" spans="1:11" x14ac:dyDescent="0.3">
      <c r="B41" t="s">
        <v>14</v>
      </c>
      <c r="C41">
        <f>C33/$C$33</f>
        <v>1</v>
      </c>
      <c r="D41">
        <f t="shared" ref="D41:I41" si="11">D33/$C$33</f>
        <v>0</v>
      </c>
      <c r="E41">
        <f t="shared" si="11"/>
        <v>0</v>
      </c>
      <c r="F41">
        <f t="shared" si="11"/>
        <v>0.32</v>
      </c>
      <c r="G41">
        <f t="shared" si="11"/>
        <v>0.14000000000000001</v>
      </c>
      <c r="H41">
        <f t="shared" si="11"/>
        <v>-0.08</v>
      </c>
      <c r="I41" s="13">
        <f t="shared" si="11"/>
        <v>3.12</v>
      </c>
    </row>
    <row r="42" spans="1:11" x14ac:dyDescent="0.3">
      <c r="B42" t="s">
        <v>15</v>
      </c>
      <c r="C42">
        <f>C34-$C$34*C41</f>
        <v>0</v>
      </c>
      <c r="D42">
        <f t="shared" ref="D42:I42" si="12">D34-$C$34*D41</f>
        <v>1</v>
      </c>
      <c r="E42">
        <f t="shared" si="12"/>
        <v>0</v>
      </c>
      <c r="F42">
        <f t="shared" si="12"/>
        <v>0.16</v>
      </c>
      <c r="G42">
        <f t="shared" si="12"/>
        <v>0.32</v>
      </c>
      <c r="H42">
        <f t="shared" si="12"/>
        <v>-0.04</v>
      </c>
      <c r="I42" s="13">
        <f t="shared" si="12"/>
        <v>4.5600000000000005</v>
      </c>
    </row>
    <row r="43" spans="1:11" x14ac:dyDescent="0.3">
      <c r="B43" t="s">
        <v>31</v>
      </c>
      <c r="C43">
        <f>C35-$C$35*C41</f>
        <v>0</v>
      </c>
      <c r="D43">
        <f t="shared" ref="D43:I43" si="13">D35-$C$35*D41</f>
        <v>0</v>
      </c>
      <c r="E43">
        <f t="shared" si="13"/>
        <v>1</v>
      </c>
      <c r="F43">
        <f t="shared" si="13"/>
        <v>0.1</v>
      </c>
      <c r="G43">
        <f t="shared" si="13"/>
        <v>-4.9999999999999996E-2</v>
      </c>
      <c r="H43">
        <f t="shared" si="13"/>
        <v>0.1</v>
      </c>
      <c r="I43" s="13">
        <f t="shared" si="13"/>
        <v>1.1000000000000001</v>
      </c>
    </row>
    <row r="44" spans="1:11" x14ac:dyDescent="0.3">
      <c r="B44" t="s">
        <v>58</v>
      </c>
      <c r="C44">
        <f>C36-$C$36*C41</f>
        <v>0</v>
      </c>
      <c r="D44">
        <f t="shared" ref="D44:I44" si="14">D36-$C$36*D41</f>
        <v>0</v>
      </c>
      <c r="E44">
        <f t="shared" si="14"/>
        <v>0</v>
      </c>
      <c r="F44">
        <f t="shared" si="14"/>
        <v>-0.36</v>
      </c>
      <c r="G44">
        <f t="shared" si="14"/>
        <v>-0.72</v>
      </c>
      <c r="H44">
        <f t="shared" si="14"/>
        <v>-0.16</v>
      </c>
      <c r="I44" s="13">
        <f t="shared" si="14"/>
        <v>-12.76</v>
      </c>
    </row>
  </sheetData>
  <mergeCells count="9">
    <mergeCell ref="C14:G14"/>
    <mergeCell ref="F2:G2"/>
    <mergeCell ref="C22:G22"/>
    <mergeCell ref="M29:N29"/>
    <mergeCell ref="A13:W13"/>
    <mergeCell ref="A20:B20"/>
    <mergeCell ref="A28:B28"/>
    <mergeCell ref="M20:N20"/>
    <mergeCell ref="M28:N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96B7-5E78-48A9-A2A6-1BA1EFE59395}">
  <dimension ref="B1:L30"/>
  <sheetViews>
    <sheetView zoomScale="85" workbookViewId="0">
      <selection activeCell="F26" sqref="F26"/>
    </sheetView>
  </sheetViews>
  <sheetFormatPr defaultRowHeight="14.4" x14ac:dyDescent="0.3"/>
  <sheetData>
    <row r="1" spans="2:12" x14ac:dyDescent="0.3">
      <c r="C1" t="s">
        <v>64</v>
      </c>
    </row>
    <row r="2" spans="2:12" x14ac:dyDescent="0.3">
      <c r="B2" t="s">
        <v>34</v>
      </c>
      <c r="C2" t="s">
        <v>59</v>
      </c>
      <c r="D2">
        <f>5*B5-6*C5-7*D5</f>
        <v>-31.250000000000004</v>
      </c>
    </row>
    <row r="4" spans="2:12" x14ac:dyDescent="0.3">
      <c r="B4" t="s">
        <v>14</v>
      </c>
      <c r="C4" t="s">
        <v>15</v>
      </c>
      <c r="D4" t="s">
        <v>31</v>
      </c>
    </row>
    <row r="5" spans="2:12" x14ac:dyDescent="0.3">
      <c r="B5" s="8">
        <v>0</v>
      </c>
      <c r="C5" s="8">
        <v>3.7500000000000004</v>
      </c>
      <c r="D5" s="8">
        <v>1.25</v>
      </c>
    </row>
    <row r="6" spans="2:12" x14ac:dyDescent="0.3">
      <c r="F6" t="s">
        <v>35</v>
      </c>
      <c r="H6" t="s">
        <v>36</v>
      </c>
    </row>
    <row r="7" spans="2:12" x14ac:dyDescent="0.3">
      <c r="B7">
        <v>1</v>
      </c>
      <c r="C7">
        <v>5</v>
      </c>
      <c r="D7">
        <v>-3</v>
      </c>
      <c r="F7">
        <f>B7*$B$5+C7*$C$5+D7*$D$5</f>
        <v>15.000000000000004</v>
      </c>
      <c r="G7" t="s">
        <v>44</v>
      </c>
      <c r="H7">
        <v>15</v>
      </c>
    </row>
    <row r="8" spans="2:12" x14ac:dyDescent="0.3">
      <c r="B8">
        <v>5</v>
      </c>
      <c r="C8">
        <v>-6</v>
      </c>
      <c r="D8">
        <v>10</v>
      </c>
      <c r="F8">
        <f t="shared" ref="F8:F12" si="0">B8*$B$5+C8*$C$5+D8*$D$5</f>
        <v>-10.000000000000004</v>
      </c>
      <c r="G8" t="s">
        <v>45</v>
      </c>
      <c r="H8">
        <v>20</v>
      </c>
    </row>
    <row r="9" spans="2:12" x14ac:dyDescent="0.3">
      <c r="B9">
        <v>1</v>
      </c>
      <c r="C9">
        <v>1</v>
      </c>
      <c r="D9">
        <v>1</v>
      </c>
      <c r="F9">
        <f t="shared" si="0"/>
        <v>5</v>
      </c>
      <c r="G9" t="s">
        <v>37</v>
      </c>
      <c r="H9">
        <v>5</v>
      </c>
    </row>
    <row r="10" spans="2:12" x14ac:dyDescent="0.3">
      <c r="B10">
        <v>1</v>
      </c>
      <c r="F10">
        <f t="shared" si="0"/>
        <v>0</v>
      </c>
      <c r="G10" t="s">
        <v>44</v>
      </c>
      <c r="H10">
        <v>0</v>
      </c>
    </row>
    <row r="11" spans="2:12" x14ac:dyDescent="0.3">
      <c r="C11">
        <v>1</v>
      </c>
      <c r="F11">
        <f t="shared" si="0"/>
        <v>3.7500000000000004</v>
      </c>
      <c r="G11" t="s">
        <v>44</v>
      </c>
      <c r="H11">
        <v>0</v>
      </c>
    </row>
    <row r="12" spans="2:12" x14ac:dyDescent="0.3">
      <c r="D12">
        <v>1</v>
      </c>
      <c r="F12">
        <f t="shared" si="0"/>
        <v>1.25</v>
      </c>
      <c r="G12" t="s">
        <v>44</v>
      </c>
      <c r="H12">
        <v>0</v>
      </c>
    </row>
    <row r="15" spans="2:12" x14ac:dyDescent="0.3">
      <c r="D15">
        <v>5</v>
      </c>
      <c r="E15">
        <v>-6</v>
      </c>
      <c r="F15">
        <v>-7</v>
      </c>
      <c r="G15">
        <v>0</v>
      </c>
      <c r="H15">
        <v>0</v>
      </c>
      <c r="I15" t="s">
        <v>75</v>
      </c>
      <c r="J15" t="s">
        <v>75</v>
      </c>
    </row>
    <row r="16" spans="2:12" x14ac:dyDescent="0.3"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36</v>
      </c>
      <c r="L16" t="s">
        <v>74</v>
      </c>
    </row>
    <row r="17" spans="2:12" x14ac:dyDescent="0.3">
      <c r="B17" t="s">
        <v>75</v>
      </c>
      <c r="C17" t="s">
        <v>72</v>
      </c>
      <c r="D17">
        <v>1</v>
      </c>
      <c r="E17">
        <v>5</v>
      </c>
      <c r="F17">
        <v>-3</v>
      </c>
      <c r="G17">
        <v>-1</v>
      </c>
      <c r="H17">
        <v>0</v>
      </c>
      <c r="I17">
        <v>1</v>
      </c>
      <c r="J17">
        <v>0</v>
      </c>
      <c r="K17">
        <v>15</v>
      </c>
      <c r="L17" s="7">
        <f>K17/E17</f>
        <v>3</v>
      </c>
    </row>
    <row r="18" spans="2:12" x14ac:dyDescent="0.3">
      <c r="B18">
        <v>0</v>
      </c>
      <c r="C18" t="s">
        <v>71</v>
      </c>
      <c r="D18">
        <v>5</v>
      </c>
      <c r="E18">
        <v>-6</v>
      </c>
      <c r="F18">
        <v>10</v>
      </c>
      <c r="G18">
        <v>0</v>
      </c>
      <c r="H18">
        <v>1</v>
      </c>
      <c r="I18">
        <v>0</v>
      </c>
      <c r="J18">
        <v>0</v>
      </c>
      <c r="K18">
        <v>20</v>
      </c>
      <c r="L18">
        <f t="shared" ref="L18:L19" si="1">K18/E18</f>
        <v>-3.3333333333333335</v>
      </c>
    </row>
    <row r="19" spans="2:12" x14ac:dyDescent="0.3">
      <c r="B19" t="s">
        <v>75</v>
      </c>
      <c r="C19" t="s">
        <v>73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5</v>
      </c>
      <c r="L19">
        <f t="shared" si="1"/>
        <v>5</v>
      </c>
    </row>
    <row r="20" spans="2:12" x14ac:dyDescent="0.3">
      <c r="C20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75</v>
      </c>
      <c r="J20" s="9" t="s">
        <v>75</v>
      </c>
      <c r="K20" s="9" t="s">
        <v>77</v>
      </c>
    </row>
    <row r="21" spans="2:12" x14ac:dyDescent="0.3">
      <c r="B21" s="14" t="s">
        <v>76</v>
      </c>
      <c r="C21" s="14"/>
      <c r="D21" s="9" t="s">
        <v>84</v>
      </c>
      <c r="E21" s="10" t="s">
        <v>85</v>
      </c>
      <c r="F21" s="9" t="s">
        <v>86</v>
      </c>
      <c r="G21" s="9" t="s">
        <v>82</v>
      </c>
      <c r="H21" s="9">
        <v>0</v>
      </c>
      <c r="I21" s="9">
        <v>0</v>
      </c>
      <c r="J21" s="9">
        <v>0</v>
      </c>
      <c r="K21" s="9" t="s">
        <v>77</v>
      </c>
    </row>
    <row r="24" spans="2:12" x14ac:dyDescent="0.3">
      <c r="D24">
        <v>5</v>
      </c>
      <c r="E24">
        <v>-6</v>
      </c>
      <c r="F24">
        <v>-7</v>
      </c>
      <c r="G24">
        <v>0</v>
      </c>
      <c r="H24">
        <v>0</v>
      </c>
      <c r="I24" t="s">
        <v>75</v>
      </c>
      <c r="J24" t="s">
        <v>75</v>
      </c>
    </row>
    <row r="25" spans="2:12" x14ac:dyDescent="0.3"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36</v>
      </c>
      <c r="L25" t="s">
        <v>74</v>
      </c>
    </row>
    <row r="26" spans="2:12" x14ac:dyDescent="0.3">
      <c r="B26" t="s">
        <v>75</v>
      </c>
      <c r="C26" t="s">
        <v>72</v>
      </c>
      <c r="D26">
        <f>D17/$E$17</f>
        <v>0.2</v>
      </c>
      <c r="E26">
        <f t="shared" ref="E26:K26" si="2">E17/$E$17</f>
        <v>1</v>
      </c>
      <c r="F26">
        <f t="shared" si="2"/>
        <v>-0.6</v>
      </c>
      <c r="G26">
        <f t="shared" si="2"/>
        <v>-0.2</v>
      </c>
      <c r="H26">
        <f t="shared" si="2"/>
        <v>0</v>
      </c>
      <c r="I26">
        <f t="shared" si="2"/>
        <v>0.2</v>
      </c>
      <c r="J26">
        <f t="shared" si="2"/>
        <v>0</v>
      </c>
      <c r="K26">
        <f t="shared" si="2"/>
        <v>3</v>
      </c>
    </row>
    <row r="27" spans="2:12" x14ac:dyDescent="0.3">
      <c r="B27">
        <v>0</v>
      </c>
      <c r="C27" t="s">
        <v>71</v>
      </c>
      <c r="D27">
        <f>D18-$E$18*D26</f>
        <v>6.2</v>
      </c>
      <c r="E27">
        <f t="shared" ref="E27:K27" si="3">E18-$E$18*E26</f>
        <v>0</v>
      </c>
      <c r="F27">
        <f t="shared" si="3"/>
        <v>6.4</v>
      </c>
      <c r="G27">
        <f t="shared" si="3"/>
        <v>-1.2000000000000002</v>
      </c>
      <c r="H27">
        <f t="shared" si="3"/>
        <v>1</v>
      </c>
      <c r="I27">
        <f t="shared" si="3"/>
        <v>1.2000000000000002</v>
      </c>
      <c r="J27">
        <f t="shared" si="3"/>
        <v>0</v>
      </c>
      <c r="K27">
        <f t="shared" si="3"/>
        <v>38</v>
      </c>
    </row>
    <row r="28" spans="2:12" x14ac:dyDescent="0.3">
      <c r="B28" t="s">
        <v>75</v>
      </c>
      <c r="C28" t="s">
        <v>73</v>
      </c>
      <c r="D28">
        <f>D19-D26</f>
        <v>0.8</v>
      </c>
      <c r="E28">
        <f t="shared" ref="E28:J28" si="4">E19-E26</f>
        <v>0</v>
      </c>
      <c r="F28">
        <f t="shared" si="4"/>
        <v>1.6</v>
      </c>
      <c r="G28">
        <f t="shared" si="4"/>
        <v>0.2</v>
      </c>
      <c r="H28">
        <f t="shared" si="4"/>
        <v>0</v>
      </c>
      <c r="I28">
        <f t="shared" si="4"/>
        <v>-0.2</v>
      </c>
      <c r="J28">
        <f t="shared" si="4"/>
        <v>1</v>
      </c>
      <c r="K28">
        <v>5</v>
      </c>
    </row>
    <row r="29" spans="2:12" x14ac:dyDescent="0.3">
      <c r="C29" t="s">
        <v>78</v>
      </c>
      <c r="D29" s="9" t="s">
        <v>79</v>
      </c>
      <c r="E29" s="9" t="s">
        <v>80</v>
      </c>
      <c r="F29" s="9" t="s">
        <v>81</v>
      </c>
      <c r="G29" s="9" t="s">
        <v>82</v>
      </c>
      <c r="H29" s="9" t="s">
        <v>83</v>
      </c>
      <c r="I29" s="9" t="s">
        <v>75</v>
      </c>
      <c r="J29" s="9" t="s">
        <v>75</v>
      </c>
      <c r="K29" s="9" t="s">
        <v>77</v>
      </c>
    </row>
    <row r="30" spans="2:12" x14ac:dyDescent="0.3">
      <c r="B30" s="14" t="s">
        <v>76</v>
      </c>
      <c r="C30" s="14"/>
      <c r="D30" s="9" t="s">
        <v>84</v>
      </c>
      <c r="E30" s="10" t="s">
        <v>85</v>
      </c>
      <c r="F30" s="9" t="s">
        <v>86</v>
      </c>
      <c r="G30" s="9" t="s">
        <v>82</v>
      </c>
      <c r="H30" s="9">
        <v>0</v>
      </c>
      <c r="I30" s="9">
        <v>0</v>
      </c>
      <c r="J30" s="9">
        <v>0</v>
      </c>
      <c r="K30" s="9" t="s">
        <v>77</v>
      </c>
    </row>
  </sheetData>
  <mergeCells count="2">
    <mergeCell ref="B21:C21"/>
    <mergeCell ref="B30:C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1EBD-D2FE-4471-8D3D-429C67EC1E7C}">
  <dimension ref="B1:G9"/>
  <sheetViews>
    <sheetView workbookViewId="0">
      <selection activeCell="F16" sqref="F16"/>
    </sheetView>
  </sheetViews>
  <sheetFormatPr defaultRowHeight="14.4" x14ac:dyDescent="0.3"/>
  <sheetData>
    <row r="1" spans="2:7" x14ac:dyDescent="0.3">
      <c r="B1" t="s">
        <v>40</v>
      </c>
      <c r="C1" t="s">
        <v>50</v>
      </c>
      <c r="D1">
        <f>120*B4+100*C4</f>
        <v>53333.333333333343</v>
      </c>
    </row>
    <row r="3" spans="2:7" x14ac:dyDescent="0.3">
      <c r="B3" t="s">
        <v>42</v>
      </c>
      <c r="C3" t="s">
        <v>43</v>
      </c>
      <c r="E3" t="s">
        <v>35</v>
      </c>
      <c r="G3" t="s">
        <v>36</v>
      </c>
    </row>
    <row r="4" spans="2:7" x14ac:dyDescent="0.3">
      <c r="B4">
        <v>333.33333333333337</v>
      </c>
      <c r="C4">
        <v>133.33333333333331</v>
      </c>
    </row>
    <row r="5" spans="2:7" x14ac:dyDescent="0.3">
      <c r="B5">
        <v>2</v>
      </c>
      <c r="C5">
        <v>2.5</v>
      </c>
      <c r="E5">
        <f>B5*$B$4+C5*$C$4</f>
        <v>1000</v>
      </c>
      <c r="F5" t="s">
        <v>45</v>
      </c>
      <c r="G5">
        <v>1000</v>
      </c>
    </row>
    <row r="6" spans="2:7" x14ac:dyDescent="0.3">
      <c r="B6">
        <v>3</v>
      </c>
      <c r="C6">
        <v>1.5</v>
      </c>
      <c r="E6">
        <f t="shared" ref="E6:E9" si="0">B6*$B$4+C6*$C$4</f>
        <v>1200</v>
      </c>
      <c r="F6" t="s">
        <v>45</v>
      </c>
      <c r="G6">
        <v>1200</v>
      </c>
    </row>
    <row r="7" spans="2:7" x14ac:dyDescent="0.3">
      <c r="B7">
        <v>1.5</v>
      </c>
      <c r="C7">
        <v>4</v>
      </c>
      <c r="E7">
        <f t="shared" si="0"/>
        <v>1033.3333333333333</v>
      </c>
      <c r="F7" t="s">
        <v>45</v>
      </c>
      <c r="G7">
        <v>1200</v>
      </c>
    </row>
    <row r="8" spans="2:7" x14ac:dyDescent="0.3">
      <c r="B8">
        <v>1</v>
      </c>
      <c r="C8">
        <v>0</v>
      </c>
      <c r="E8">
        <f t="shared" si="0"/>
        <v>333.33333333333337</v>
      </c>
      <c r="F8" t="s">
        <v>44</v>
      </c>
      <c r="G8">
        <v>0</v>
      </c>
    </row>
    <row r="9" spans="2:7" x14ac:dyDescent="0.3">
      <c r="B9">
        <v>0</v>
      </c>
      <c r="C9">
        <v>1</v>
      </c>
      <c r="E9">
        <f t="shared" si="0"/>
        <v>133.33333333333331</v>
      </c>
      <c r="F9" t="s">
        <v>44</v>
      </c>
      <c r="G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BBF-FB9D-45F9-A551-2860AB40DC0C}">
  <dimension ref="A1:T21"/>
  <sheetViews>
    <sheetView zoomScale="141" zoomScaleNormal="115" workbookViewId="0">
      <selection activeCell="G14" sqref="G14"/>
    </sheetView>
  </sheetViews>
  <sheetFormatPr defaultRowHeight="14.4" x14ac:dyDescent="0.3"/>
  <sheetData>
    <row r="1" spans="1:20" x14ac:dyDescent="0.3">
      <c r="C1" s="14" t="s">
        <v>61</v>
      </c>
      <c r="D1" s="14"/>
      <c r="E1" s="14"/>
      <c r="F1" s="14"/>
      <c r="G1" s="14"/>
      <c r="L1" s="14" t="s">
        <v>62</v>
      </c>
      <c r="M1" s="14"/>
      <c r="N1" s="14"/>
      <c r="O1" s="14"/>
      <c r="P1" s="14"/>
    </row>
    <row r="2" spans="1:20" x14ac:dyDescent="0.3">
      <c r="C2">
        <v>120</v>
      </c>
      <c r="D2">
        <v>100</v>
      </c>
      <c r="E2">
        <v>0</v>
      </c>
      <c r="F2">
        <v>0</v>
      </c>
      <c r="G2">
        <v>0</v>
      </c>
      <c r="H2">
        <v>0</v>
      </c>
      <c r="M2">
        <v>120</v>
      </c>
      <c r="N2">
        <v>100</v>
      </c>
      <c r="O2">
        <v>0</v>
      </c>
      <c r="P2">
        <v>0</v>
      </c>
      <c r="Q2">
        <v>0</v>
      </c>
      <c r="R2">
        <v>0</v>
      </c>
    </row>
    <row r="3" spans="1:20" x14ac:dyDescent="0.3">
      <c r="A3" t="s">
        <v>55</v>
      </c>
      <c r="B3" t="s">
        <v>56</v>
      </c>
      <c r="C3" t="s">
        <v>42</v>
      </c>
      <c r="D3" t="s">
        <v>43</v>
      </c>
      <c r="E3" t="s">
        <v>51</v>
      </c>
      <c r="F3" t="s">
        <v>52</v>
      </c>
      <c r="G3" t="s">
        <v>57</v>
      </c>
      <c r="H3" t="s">
        <v>53</v>
      </c>
      <c r="I3" t="s">
        <v>54</v>
      </c>
      <c r="L3" t="s">
        <v>56</v>
      </c>
      <c r="M3" t="s">
        <v>42</v>
      </c>
      <c r="N3" t="s">
        <v>43</v>
      </c>
      <c r="O3" t="s">
        <v>51</v>
      </c>
      <c r="P3" t="s">
        <v>52</v>
      </c>
      <c r="Q3" t="s">
        <v>57</v>
      </c>
      <c r="R3" t="s">
        <v>53</v>
      </c>
      <c r="S3" t="s">
        <v>54</v>
      </c>
    </row>
    <row r="4" spans="1:20" x14ac:dyDescent="0.3">
      <c r="B4" t="s">
        <v>51</v>
      </c>
      <c r="C4">
        <v>2</v>
      </c>
      <c r="D4">
        <v>2.5</v>
      </c>
      <c r="E4">
        <v>1</v>
      </c>
      <c r="F4">
        <v>0</v>
      </c>
      <c r="G4">
        <v>0</v>
      </c>
      <c r="H4">
        <v>1000</v>
      </c>
      <c r="I4">
        <f>H4/C4</f>
        <v>500</v>
      </c>
      <c r="L4" t="s">
        <v>43</v>
      </c>
      <c r="M4">
        <v>0</v>
      </c>
      <c r="N4">
        <v>1.5</v>
      </c>
      <c r="O4">
        <v>1</v>
      </c>
      <c r="P4">
        <v>-0.66666666666666663</v>
      </c>
      <c r="Q4">
        <v>0</v>
      </c>
      <c r="R4">
        <v>200</v>
      </c>
      <c r="S4">
        <v>133.33333333333334</v>
      </c>
      <c r="T4" t="s">
        <v>59</v>
      </c>
    </row>
    <row r="5" spans="1:20" x14ac:dyDescent="0.3">
      <c r="B5" t="s">
        <v>52</v>
      </c>
      <c r="C5">
        <v>3</v>
      </c>
      <c r="D5">
        <v>1.5</v>
      </c>
      <c r="E5">
        <v>0</v>
      </c>
      <c r="F5">
        <v>1</v>
      </c>
      <c r="G5">
        <v>0</v>
      </c>
      <c r="H5">
        <v>1200</v>
      </c>
      <c r="I5">
        <f t="shared" ref="I5:I6" si="0">H5/C5</f>
        <v>400</v>
      </c>
      <c r="J5" t="s">
        <v>59</v>
      </c>
      <c r="L5" t="s">
        <v>42</v>
      </c>
      <c r="M5">
        <v>1</v>
      </c>
      <c r="N5">
        <v>0.5</v>
      </c>
      <c r="O5">
        <v>0</v>
      </c>
      <c r="P5">
        <v>0.33333333333333331</v>
      </c>
      <c r="Q5">
        <v>0</v>
      </c>
      <c r="R5">
        <v>400</v>
      </c>
      <c r="S5">
        <v>800</v>
      </c>
    </row>
    <row r="6" spans="1:20" x14ac:dyDescent="0.3">
      <c r="B6" t="s">
        <v>57</v>
      </c>
      <c r="C6">
        <v>1.5</v>
      </c>
      <c r="D6">
        <v>4</v>
      </c>
      <c r="E6">
        <v>0</v>
      </c>
      <c r="F6">
        <v>0</v>
      </c>
      <c r="G6">
        <v>1</v>
      </c>
      <c r="H6">
        <v>1200</v>
      </c>
      <c r="I6">
        <f t="shared" si="0"/>
        <v>800</v>
      </c>
      <c r="L6" t="s">
        <v>57</v>
      </c>
      <c r="M6">
        <v>0</v>
      </c>
      <c r="N6">
        <v>3.25</v>
      </c>
      <c r="O6">
        <v>0</v>
      </c>
      <c r="P6">
        <v>-0.5</v>
      </c>
      <c r="Q6">
        <v>1</v>
      </c>
      <c r="R6">
        <v>600</v>
      </c>
      <c r="S6">
        <v>184.61538461538461</v>
      </c>
    </row>
    <row r="7" spans="1:20" x14ac:dyDescent="0.3">
      <c r="B7" t="s">
        <v>58</v>
      </c>
      <c r="C7">
        <f>-C2</f>
        <v>-120</v>
      </c>
      <c r="D7">
        <f>-D2</f>
        <v>-100</v>
      </c>
      <c r="E7">
        <v>0</v>
      </c>
      <c r="F7">
        <v>0</v>
      </c>
      <c r="G7">
        <v>0</v>
      </c>
      <c r="H7">
        <v>0</v>
      </c>
      <c r="L7" t="s">
        <v>58</v>
      </c>
      <c r="M7">
        <v>0</v>
      </c>
      <c r="N7">
        <v>-40</v>
      </c>
      <c r="O7">
        <v>0</v>
      </c>
      <c r="P7">
        <v>40</v>
      </c>
      <c r="Q7">
        <v>0</v>
      </c>
      <c r="R7">
        <v>48000</v>
      </c>
    </row>
    <row r="9" spans="1:20" x14ac:dyDescent="0.3">
      <c r="C9">
        <v>120</v>
      </c>
      <c r="D9">
        <v>100</v>
      </c>
      <c r="E9">
        <v>0</v>
      </c>
      <c r="F9">
        <v>0</v>
      </c>
      <c r="G9">
        <v>0</v>
      </c>
      <c r="H9">
        <v>0</v>
      </c>
      <c r="M9">
        <v>120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20" x14ac:dyDescent="0.3">
      <c r="B10" t="s">
        <v>56</v>
      </c>
      <c r="C10" t="s">
        <v>42</v>
      </c>
      <c r="D10" t="s">
        <v>43</v>
      </c>
      <c r="E10" t="s">
        <v>51</v>
      </c>
      <c r="F10" t="s">
        <v>52</v>
      </c>
      <c r="G10" t="s">
        <v>57</v>
      </c>
      <c r="H10" t="s">
        <v>53</v>
      </c>
      <c r="I10" t="s">
        <v>54</v>
      </c>
      <c r="L10" t="s">
        <v>56</v>
      </c>
      <c r="M10" t="s">
        <v>42</v>
      </c>
      <c r="N10" t="s">
        <v>43</v>
      </c>
      <c r="O10" t="s">
        <v>51</v>
      </c>
      <c r="P10" t="s">
        <v>52</v>
      </c>
      <c r="Q10" t="s">
        <v>57</v>
      </c>
      <c r="R10" t="s">
        <v>53</v>
      </c>
      <c r="S10" t="s">
        <v>54</v>
      </c>
    </row>
    <row r="11" spans="1:20" x14ac:dyDescent="0.3">
      <c r="B11" t="s">
        <v>51</v>
      </c>
      <c r="C11">
        <v>2</v>
      </c>
      <c r="D11">
        <v>2.5</v>
      </c>
      <c r="E11">
        <v>1</v>
      </c>
      <c r="F11">
        <v>0</v>
      </c>
      <c r="G11">
        <v>0</v>
      </c>
      <c r="H11">
        <v>1000</v>
      </c>
      <c r="I11">
        <f>H11/C11</f>
        <v>500</v>
      </c>
      <c r="L11" t="s">
        <v>43</v>
      </c>
      <c r="M11">
        <v>0</v>
      </c>
      <c r="N11">
        <f>N4/1.5</f>
        <v>1</v>
      </c>
      <c r="O11">
        <f t="shared" ref="O11:R11" si="1">O4/1.5</f>
        <v>0.66666666666666663</v>
      </c>
      <c r="P11">
        <f t="shared" si="1"/>
        <v>-0.44444444444444442</v>
      </c>
      <c r="Q11">
        <f t="shared" si="1"/>
        <v>0</v>
      </c>
      <c r="R11">
        <f t="shared" si="1"/>
        <v>133.33333333333334</v>
      </c>
      <c r="S11">
        <v>133.33333333333334</v>
      </c>
      <c r="T11" t="s">
        <v>59</v>
      </c>
    </row>
    <row r="12" spans="1:20" x14ac:dyDescent="0.3">
      <c r="B12" t="s">
        <v>60</v>
      </c>
      <c r="C12">
        <f>C5/3</f>
        <v>1</v>
      </c>
      <c r="D12">
        <f t="shared" ref="D12:H12" si="2">D5/3</f>
        <v>0.5</v>
      </c>
      <c r="E12">
        <f t="shared" si="2"/>
        <v>0</v>
      </c>
      <c r="F12">
        <f t="shared" si="2"/>
        <v>0.33333333333333331</v>
      </c>
      <c r="G12">
        <f t="shared" si="2"/>
        <v>0</v>
      </c>
      <c r="H12">
        <f t="shared" si="2"/>
        <v>400</v>
      </c>
      <c r="I12">
        <f t="shared" ref="I12:I13" si="3">H12/C12</f>
        <v>400</v>
      </c>
      <c r="J12" t="s">
        <v>59</v>
      </c>
      <c r="L12" t="s">
        <v>42</v>
      </c>
      <c r="M12">
        <v>1</v>
      </c>
      <c r="N12">
        <v>0.5</v>
      </c>
      <c r="O12">
        <v>0</v>
      </c>
      <c r="P12">
        <v>0.33333333333333331</v>
      </c>
      <c r="Q12">
        <v>0</v>
      </c>
      <c r="R12">
        <v>400</v>
      </c>
      <c r="S12">
        <v>800</v>
      </c>
    </row>
    <row r="13" spans="1:20" x14ac:dyDescent="0.3">
      <c r="B13" t="s">
        <v>57</v>
      </c>
      <c r="C13">
        <v>1.5</v>
      </c>
      <c r="D13">
        <v>4</v>
      </c>
      <c r="E13">
        <v>0</v>
      </c>
      <c r="F13">
        <v>0</v>
      </c>
      <c r="G13">
        <v>1</v>
      </c>
      <c r="H13">
        <v>1200</v>
      </c>
      <c r="I13">
        <f t="shared" si="3"/>
        <v>800</v>
      </c>
      <c r="L13" t="s">
        <v>57</v>
      </c>
      <c r="M13">
        <v>0</v>
      </c>
      <c r="N13">
        <v>3.25</v>
      </c>
      <c r="O13">
        <v>0</v>
      </c>
      <c r="P13">
        <v>-0.5</v>
      </c>
      <c r="Q13">
        <v>1</v>
      </c>
      <c r="R13">
        <v>600</v>
      </c>
      <c r="S13">
        <v>184.61538461538461</v>
      </c>
    </row>
    <row r="14" spans="1:20" x14ac:dyDescent="0.3">
      <c r="B14" t="s">
        <v>58</v>
      </c>
      <c r="C14">
        <f>-C9</f>
        <v>-120</v>
      </c>
      <c r="D14">
        <f>-D9</f>
        <v>-100</v>
      </c>
      <c r="E14">
        <v>0</v>
      </c>
      <c r="F14">
        <v>0</v>
      </c>
      <c r="G14">
        <v>0</v>
      </c>
      <c r="H14">
        <v>0</v>
      </c>
      <c r="L14" t="s">
        <v>58</v>
      </c>
      <c r="M14">
        <v>0</v>
      </c>
      <c r="N14">
        <v>-40</v>
      </c>
      <c r="O14">
        <v>0</v>
      </c>
      <c r="P14">
        <v>40</v>
      </c>
      <c r="Q14">
        <v>0</v>
      </c>
      <c r="R14">
        <v>48000</v>
      </c>
    </row>
    <row r="16" spans="1:20" x14ac:dyDescent="0.3">
      <c r="C16">
        <v>120</v>
      </c>
      <c r="D16">
        <v>100</v>
      </c>
      <c r="E16">
        <v>0</v>
      </c>
      <c r="F16">
        <v>0</v>
      </c>
      <c r="G16">
        <v>0</v>
      </c>
      <c r="H16">
        <v>0</v>
      </c>
      <c r="M16">
        <v>120</v>
      </c>
      <c r="N16">
        <v>100</v>
      </c>
      <c r="O16">
        <v>0</v>
      </c>
      <c r="P16">
        <v>0</v>
      </c>
      <c r="Q16">
        <v>0</v>
      </c>
      <c r="R16">
        <v>0</v>
      </c>
    </row>
    <row r="17" spans="2:20" x14ac:dyDescent="0.3">
      <c r="B17" t="s">
        <v>56</v>
      </c>
      <c r="C17" t="s">
        <v>42</v>
      </c>
      <c r="D17" t="s">
        <v>43</v>
      </c>
      <c r="E17" t="s">
        <v>51</v>
      </c>
      <c r="F17" t="s">
        <v>52</v>
      </c>
      <c r="G17" t="s">
        <v>57</v>
      </c>
      <c r="H17" t="s">
        <v>53</v>
      </c>
      <c r="I17" t="s">
        <v>54</v>
      </c>
      <c r="L17" t="s">
        <v>56</v>
      </c>
      <c r="M17" t="s">
        <v>42</v>
      </c>
      <c r="N17" t="s">
        <v>43</v>
      </c>
      <c r="O17" t="s">
        <v>51</v>
      </c>
      <c r="P17" t="s">
        <v>52</v>
      </c>
      <c r="Q17" t="s">
        <v>57</v>
      </c>
      <c r="R17" t="s">
        <v>53</v>
      </c>
      <c r="S17" t="s">
        <v>54</v>
      </c>
    </row>
    <row r="18" spans="2:20" x14ac:dyDescent="0.3">
      <c r="B18" t="s">
        <v>51</v>
      </c>
      <c r="C18">
        <f>C11-(2*C12)</f>
        <v>0</v>
      </c>
      <c r="D18">
        <f t="shared" ref="D18:H18" si="4">D11-(2*D12)</f>
        <v>1.5</v>
      </c>
      <c r="E18">
        <f t="shared" si="4"/>
        <v>1</v>
      </c>
      <c r="F18">
        <f t="shared" si="4"/>
        <v>-0.66666666666666663</v>
      </c>
      <c r="G18">
        <f t="shared" si="4"/>
        <v>0</v>
      </c>
      <c r="H18">
        <f t="shared" si="4"/>
        <v>200</v>
      </c>
      <c r="I18">
        <f>H18/D18</f>
        <v>133.33333333333334</v>
      </c>
      <c r="J18" t="s">
        <v>59</v>
      </c>
      <c r="L18" t="s">
        <v>43</v>
      </c>
      <c r="M18">
        <v>0</v>
      </c>
      <c r="N18">
        <v>1</v>
      </c>
      <c r="O18">
        <v>0.66666666666666663</v>
      </c>
      <c r="P18">
        <v>-0.44444444444444442</v>
      </c>
      <c r="Q18">
        <v>0</v>
      </c>
      <c r="R18" s="5">
        <v>133.33333333333334</v>
      </c>
      <c r="S18">
        <f>R18/O18</f>
        <v>200.00000000000003</v>
      </c>
      <c r="T18" t="s">
        <v>59</v>
      </c>
    </row>
    <row r="19" spans="2:20" x14ac:dyDescent="0.3">
      <c r="B19" t="s">
        <v>42</v>
      </c>
      <c r="C19">
        <v>1</v>
      </c>
      <c r="D19">
        <v>0.5</v>
      </c>
      <c r="E19">
        <v>0</v>
      </c>
      <c r="F19">
        <v>0.33333333333333331</v>
      </c>
      <c r="G19">
        <v>0</v>
      </c>
      <c r="H19">
        <v>400</v>
      </c>
      <c r="I19">
        <f t="shared" ref="I19:I20" si="5">H19/D19</f>
        <v>800</v>
      </c>
      <c r="L19" t="s">
        <v>42</v>
      </c>
      <c r="M19">
        <v>1</v>
      </c>
      <c r="N19">
        <f>N12-(0.5*N11)</f>
        <v>0</v>
      </c>
      <c r="O19">
        <f t="shared" ref="O19:R19" si="6">O12-(0.5*O11)</f>
        <v>-0.33333333333333331</v>
      </c>
      <c r="P19">
        <f t="shared" si="6"/>
        <v>0.55555555555555558</v>
      </c>
      <c r="Q19">
        <f t="shared" si="6"/>
        <v>0</v>
      </c>
      <c r="R19" s="5">
        <f t="shared" si="6"/>
        <v>333.33333333333331</v>
      </c>
      <c r="S19">
        <v>800</v>
      </c>
    </row>
    <row r="20" spans="2:20" x14ac:dyDescent="0.3">
      <c r="B20" t="s">
        <v>57</v>
      </c>
      <c r="C20">
        <f>C13-(1.5*C12)</f>
        <v>0</v>
      </c>
      <c r="D20">
        <f t="shared" ref="D20:H20" si="7">D13-(1.5*D12)</f>
        <v>3.25</v>
      </c>
      <c r="E20">
        <f t="shared" si="7"/>
        <v>0</v>
      </c>
      <c r="F20">
        <f t="shared" si="7"/>
        <v>-0.5</v>
      </c>
      <c r="G20">
        <f t="shared" si="7"/>
        <v>1</v>
      </c>
      <c r="H20">
        <f t="shared" si="7"/>
        <v>600</v>
      </c>
      <c r="I20">
        <f t="shared" si="5"/>
        <v>184.61538461538461</v>
      </c>
      <c r="L20" t="s">
        <v>57</v>
      </c>
      <c r="M20">
        <v>0</v>
      </c>
      <c r="N20">
        <f>N13-($N$13*N11)</f>
        <v>0</v>
      </c>
      <c r="O20">
        <f t="shared" ref="O20:R20" si="8">O13-($N$13*O11)</f>
        <v>-2.1666666666666665</v>
      </c>
      <c r="P20">
        <f t="shared" si="8"/>
        <v>0.94444444444444442</v>
      </c>
      <c r="Q20">
        <f t="shared" si="8"/>
        <v>1</v>
      </c>
      <c r="R20">
        <f t="shared" si="8"/>
        <v>166.66666666666663</v>
      </c>
      <c r="S20">
        <v>184.61538461538461</v>
      </c>
    </row>
    <row r="21" spans="2:20" x14ac:dyDescent="0.3">
      <c r="B21" t="s">
        <v>58</v>
      </c>
      <c r="C21">
        <f>C14+(120*C12)</f>
        <v>0</v>
      </c>
      <c r="D21">
        <f t="shared" ref="D21:H21" si="9">D14+(120*D12)</f>
        <v>-40</v>
      </c>
      <c r="E21">
        <f t="shared" si="9"/>
        <v>0</v>
      </c>
      <c r="F21">
        <f t="shared" si="9"/>
        <v>40</v>
      </c>
      <c r="G21">
        <f t="shared" si="9"/>
        <v>0</v>
      </c>
      <c r="H21">
        <f t="shared" si="9"/>
        <v>48000</v>
      </c>
      <c r="L21" t="s">
        <v>58</v>
      </c>
      <c r="M21">
        <v>0</v>
      </c>
      <c r="N21">
        <f>N14-($N$14*N11)</f>
        <v>0</v>
      </c>
      <c r="O21">
        <f t="shared" ref="O21:R21" si="10">O14-($N$14*O11)</f>
        <v>26.666666666666664</v>
      </c>
      <c r="P21">
        <f t="shared" si="10"/>
        <v>22.222222222222221</v>
      </c>
      <c r="Q21">
        <f t="shared" si="10"/>
        <v>0</v>
      </c>
      <c r="R21" s="5">
        <f t="shared" si="10"/>
        <v>53333.333333333336</v>
      </c>
    </row>
  </sheetData>
  <mergeCells count="2">
    <mergeCell ref="C1:G1"/>
    <mergeCell ref="L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AA18-DAE4-4090-B0A1-274611F32310}">
  <dimension ref="B1:K11"/>
  <sheetViews>
    <sheetView workbookViewId="0">
      <selection activeCell="J14" sqref="J14"/>
    </sheetView>
  </sheetViews>
  <sheetFormatPr defaultRowHeight="14.4" x14ac:dyDescent="0.3"/>
  <sheetData>
    <row r="1" spans="2:11" x14ac:dyDescent="0.3">
      <c r="B1" t="s">
        <v>40</v>
      </c>
      <c r="C1" t="s">
        <v>41</v>
      </c>
      <c r="D1">
        <f>4*B4+5*C4</f>
        <v>16</v>
      </c>
    </row>
    <row r="3" spans="2:11" x14ac:dyDescent="0.3">
      <c r="B3" t="s">
        <v>42</v>
      </c>
      <c r="C3" t="s">
        <v>43</v>
      </c>
      <c r="D3" t="s">
        <v>46</v>
      </c>
      <c r="E3" t="s">
        <v>47</v>
      </c>
      <c r="F3" t="s">
        <v>48</v>
      </c>
      <c r="G3" t="s">
        <v>49</v>
      </c>
      <c r="H3" t="s">
        <v>18</v>
      </c>
      <c r="I3" t="s">
        <v>35</v>
      </c>
      <c r="K3" t="s">
        <v>36</v>
      </c>
    </row>
    <row r="4" spans="2:11" x14ac:dyDescent="0.3">
      <c r="B4">
        <v>2.3333333333333335</v>
      </c>
      <c r="C4">
        <v>1.3333333333333333</v>
      </c>
    </row>
    <row r="5" spans="2:11" x14ac:dyDescent="0.3"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f>B5*$B$4+C5*$C$4+D5*$D$4+E5*$E$4+F5*$F$4+G5*$G$4+H5*$H$4</f>
        <v>6</v>
      </c>
      <c r="J5" t="s">
        <v>37</v>
      </c>
      <c r="K5">
        <v>6</v>
      </c>
    </row>
    <row r="6" spans="2:11" x14ac:dyDescent="0.3">
      <c r="B6">
        <v>1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f t="shared" ref="I6:I11" si="0">B6*$B$4+C6*$C$4+D6*$D$4+E6*$E$4+F6*$F$4+G6*$G$4+H6*$H$4</f>
        <v>5</v>
      </c>
      <c r="J6" t="s">
        <v>37</v>
      </c>
      <c r="K6">
        <v>5</v>
      </c>
    </row>
    <row r="7" spans="2:11" x14ac:dyDescent="0.3">
      <c r="B7">
        <v>1</v>
      </c>
      <c r="C7">
        <v>-2</v>
      </c>
      <c r="D7">
        <v>0</v>
      </c>
      <c r="E7">
        <v>0</v>
      </c>
      <c r="F7">
        <v>1</v>
      </c>
      <c r="G7">
        <v>0</v>
      </c>
      <c r="H7">
        <v>0</v>
      </c>
      <c r="I7">
        <f t="shared" si="0"/>
        <v>-0.33333333333333304</v>
      </c>
      <c r="J7" t="s">
        <v>37</v>
      </c>
      <c r="K7">
        <v>2</v>
      </c>
    </row>
    <row r="8" spans="2:11" x14ac:dyDescent="0.3">
      <c r="B8">
        <v>-1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f t="shared" si="0"/>
        <v>-1.0000000000000002</v>
      </c>
      <c r="J8" t="s">
        <v>37</v>
      </c>
      <c r="K8">
        <v>2</v>
      </c>
    </row>
    <row r="9" spans="2:11" x14ac:dyDescent="0.3"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-1</v>
      </c>
      <c r="I9">
        <f t="shared" si="0"/>
        <v>3.666666666666667</v>
      </c>
      <c r="J9" t="s">
        <v>37</v>
      </c>
      <c r="K9">
        <v>1</v>
      </c>
    </row>
    <row r="10" spans="2:11" x14ac:dyDescent="0.3">
      <c r="B10">
        <v>1</v>
      </c>
      <c r="C10">
        <v>0</v>
      </c>
      <c r="I10">
        <f t="shared" si="0"/>
        <v>2.3333333333333335</v>
      </c>
      <c r="J10" t="s">
        <v>44</v>
      </c>
      <c r="K10">
        <v>0</v>
      </c>
    </row>
    <row r="11" spans="2:11" x14ac:dyDescent="0.3">
      <c r="B11">
        <v>0</v>
      </c>
      <c r="C11">
        <v>1</v>
      </c>
      <c r="I11">
        <f t="shared" si="0"/>
        <v>1.3333333333333333</v>
      </c>
      <c r="J11" t="s">
        <v>44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Sheet1 (2)</vt:lpstr>
      <vt:lpstr>Sheet2</vt:lpstr>
      <vt:lpstr>Sheet3</vt:lpstr>
      <vt:lpstr>Sheet4</vt:lpstr>
      <vt:lpstr>Sheet5</vt:lpstr>
      <vt:lpstr>Sheet6</vt:lpstr>
      <vt:lpstr>hm1</vt:lpstr>
      <vt:lpstr>hm2</vt:lpstr>
      <vt:lpstr>M-tech</vt:lpstr>
      <vt:lpstr>Sheet7 (3)</vt:lpstr>
      <vt:lpstr>Simplex</vt:lpstr>
      <vt:lpstr>Sheet7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Akomolafe</dc:creator>
  <cp:lastModifiedBy>David Akomolafe</cp:lastModifiedBy>
  <dcterms:created xsi:type="dcterms:W3CDTF">2023-05-13T14:23:58Z</dcterms:created>
  <dcterms:modified xsi:type="dcterms:W3CDTF">2023-06-09T20:12:11Z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2023-05-13T15:28:36Z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538229e5-4418-4f9c-acbf-513e646c509e</vt:lpwstr>
  </property>
  <property fmtid="{D5CDD505-2E9C-101B-9397-08002B2CF9AE}" pid="7" name="MSIP_Label_defa4170-0d19-0005-0004-bc88714345d2_ActionId">
    <vt:lpwstr>0c2d5161-8253-49b8-a33e-e3b7966ff121</vt:lpwstr>
  </property>
  <property fmtid="{D5CDD505-2E9C-101B-9397-08002B2CF9AE}" pid="8" name="MSIP_Label_defa4170-0d19-0005-0004-bc88714345d2_ContentBits">
    <vt:lpwstr>0</vt:lpwstr>
  </property>
</Properties>
</file>