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au_excel\"/>
    </mc:Choice>
  </mc:AlternateContent>
  <xr:revisionPtr revIDLastSave="0" documentId="13_ncr:1_{2B3480E0-FEFD-41D7-8B30-65C1EE633092}" xr6:coauthVersionLast="47" xr6:coauthVersionMax="47" xr10:uidLastSave="{00000000-0000-0000-0000-000000000000}"/>
  <bookViews>
    <workbookView xWindow="-108" yWindow="-108" windowWidth="23256" windowHeight="13176" activeTab="7" xr2:uid="{0ACE322F-824D-46DB-91F6-F1DC8F48EDDD}"/>
  </bookViews>
  <sheets>
    <sheet name="Intro" sheetId="6" r:id="rId1"/>
    <sheet name="1a" sheetId="1" r:id="rId2"/>
    <sheet name="2a" sheetId="8" r:id="rId3"/>
    <sheet name="3a" sheetId="3" r:id="rId4"/>
    <sheet name="3b" sheetId="5" r:id="rId5"/>
    <sheet name="4a" sheetId="4" r:id="rId6"/>
    <sheet name="4a_ex" sheetId="7" r:id="rId7"/>
    <sheet name="4b" sheetId="2" r:id="rId8"/>
  </sheets>
  <definedNames>
    <definedName name="A">'1a'!$B$3:$E$6</definedName>
    <definedName name="B">'1a'!$I$3:$I$6</definedName>
    <definedName name="solver_adj" localSheetId="2" hidden="1">'2a'!$B$6:$B$10</definedName>
    <definedName name="solver_adj" localSheetId="6" hidden="1">'4a_ex'!$C$11</definedName>
    <definedName name="solver_adj" localSheetId="7" hidden="1">'4b'!$B$15:$D$15</definedName>
    <definedName name="solver_cvg" localSheetId="2" hidden="1">0.0001</definedName>
    <definedName name="solver_cvg" localSheetId="6" hidden="1">0.0001</definedName>
    <definedName name="solver_cvg" localSheetId="7" hidden="1">0.0001</definedName>
    <definedName name="solver_drv" localSheetId="2" hidden="1">1</definedName>
    <definedName name="solver_drv" localSheetId="6" hidden="1">1</definedName>
    <definedName name="solver_drv" localSheetId="7" hidden="1">1</definedName>
    <definedName name="solver_eng" localSheetId="2" hidden="1">2</definedName>
    <definedName name="solver_eng" localSheetId="4" hidden="1">1</definedName>
    <definedName name="solver_eng" localSheetId="5" hidden="1">1</definedName>
    <definedName name="solver_eng" localSheetId="6" hidden="1">2</definedName>
    <definedName name="solver_eng" localSheetId="7" hidden="1">2</definedName>
    <definedName name="solver_est" localSheetId="2" hidden="1">1</definedName>
    <definedName name="solver_est" localSheetId="6" hidden="1">1</definedName>
    <definedName name="solver_est" localSheetId="7" hidden="1">1</definedName>
    <definedName name="solver_itr" localSheetId="2" hidden="1">2147483647</definedName>
    <definedName name="solver_itr" localSheetId="6" hidden="1">2147483647</definedName>
    <definedName name="solver_itr" localSheetId="7" hidden="1">2147483647</definedName>
    <definedName name="solver_lhs1" localSheetId="2" hidden="1">'2a'!$B$18</definedName>
    <definedName name="solver_lhs1" localSheetId="7" hidden="1">'4b'!$G$10</definedName>
    <definedName name="solver_lhs2" localSheetId="2" hidden="1">'2a'!$B$19</definedName>
    <definedName name="solver_lhs2" localSheetId="7" hidden="1">'4b'!$G$11</definedName>
    <definedName name="solver_lhs3" localSheetId="2" hidden="1">'2a'!$B$20</definedName>
    <definedName name="solver_lhs3" localSheetId="7" hidden="1">'4b'!$G$12</definedName>
    <definedName name="solver_lhs4" localSheetId="2" hidden="1">'2a'!$B$21</definedName>
    <definedName name="solver_lhs5" localSheetId="2" hidden="1">'2a'!$B$22</definedName>
    <definedName name="solver_lhs6" localSheetId="2" hidden="1">'2a'!$B$23</definedName>
    <definedName name="solver_lhs7" localSheetId="2" hidden="1">'2a'!$B$24</definedName>
    <definedName name="solver_lhs8" localSheetId="2" hidden="1">'2a'!$B$25</definedName>
    <definedName name="solver_mip" localSheetId="2" hidden="1">2147483647</definedName>
    <definedName name="solver_mip" localSheetId="6" hidden="1">2147483647</definedName>
    <definedName name="solver_mip" localSheetId="7" hidden="1">2147483647</definedName>
    <definedName name="solver_mni" localSheetId="2" hidden="1">30</definedName>
    <definedName name="solver_mni" localSheetId="6" hidden="1">30</definedName>
    <definedName name="solver_mni" localSheetId="7" hidden="1">30</definedName>
    <definedName name="solver_mrt" localSheetId="2" hidden="1">0.075</definedName>
    <definedName name="solver_mrt" localSheetId="6" hidden="1">0.075</definedName>
    <definedName name="solver_mrt" localSheetId="7" hidden="1">0.075</definedName>
    <definedName name="solver_msl" localSheetId="2" hidden="1">2</definedName>
    <definedName name="solver_msl" localSheetId="6" hidden="1">2</definedName>
    <definedName name="solver_msl" localSheetId="7" hidden="1">2</definedName>
    <definedName name="solver_neg" localSheetId="2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2</definedName>
    <definedName name="solver_nod" localSheetId="2" hidden="1">2147483647</definedName>
    <definedName name="solver_nod" localSheetId="6" hidden="1">2147483647</definedName>
    <definedName name="solver_nod" localSheetId="7" hidden="1">2147483647</definedName>
    <definedName name="solver_num" localSheetId="2" hidden="1">8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3</definedName>
    <definedName name="solver_nwt" localSheetId="2" hidden="1">1</definedName>
    <definedName name="solver_nwt" localSheetId="6" hidden="1">1</definedName>
    <definedName name="solver_nwt" localSheetId="7" hidden="1">1</definedName>
    <definedName name="solver_opt" localSheetId="2" hidden="1">'2a'!$B$14</definedName>
    <definedName name="solver_opt" localSheetId="4" hidden="1">'3b'!$G$23</definedName>
    <definedName name="solver_opt" localSheetId="5" hidden="1">'4a'!$H$19</definedName>
    <definedName name="solver_opt" localSheetId="6" hidden="1">'4a_ex'!$C$12</definedName>
    <definedName name="solver_opt" localSheetId="7" hidden="1">'4b'!$G$10</definedName>
    <definedName name="solver_pre" localSheetId="2" hidden="1">0.000001</definedName>
    <definedName name="solver_pre" localSheetId="6" hidden="1">0.000001</definedName>
    <definedName name="solver_pre" localSheetId="7" hidden="1">0.000001</definedName>
    <definedName name="solver_rbv" localSheetId="2" hidden="1">1</definedName>
    <definedName name="solver_rbv" localSheetId="6" hidden="1">1</definedName>
    <definedName name="solver_rbv" localSheetId="7" hidden="1">1</definedName>
    <definedName name="solver_rel1" localSheetId="2" hidden="1">1</definedName>
    <definedName name="solver_rel1" localSheetId="7" hidden="1">2</definedName>
    <definedName name="solver_rel2" localSheetId="2" hidden="1">1</definedName>
    <definedName name="solver_rel2" localSheetId="7" hidden="1">2</definedName>
    <definedName name="solver_rel3" localSheetId="2" hidden="1">1</definedName>
    <definedName name="solver_rel3" localSheetId="7" hidden="1">2</definedName>
    <definedName name="solver_rel4" localSheetId="2" hidden="1">1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hs1" localSheetId="2" hidden="1">'2a'!$D$18</definedName>
    <definedName name="solver_rhs1" localSheetId="7" hidden="1">'4b'!$I$10</definedName>
    <definedName name="solver_rhs2" localSheetId="2" hidden="1">'2a'!$D$19</definedName>
    <definedName name="solver_rhs2" localSheetId="7" hidden="1">'4b'!$I$11</definedName>
    <definedName name="solver_rhs3" localSheetId="2" hidden="1">'2a'!$D$20</definedName>
    <definedName name="solver_rhs3" localSheetId="7" hidden="1">'4b'!$I$12</definedName>
    <definedName name="solver_rhs4" localSheetId="2" hidden="1">'2a'!$D$21</definedName>
    <definedName name="solver_rhs5" localSheetId="2" hidden="1">'2a'!$D$22</definedName>
    <definedName name="solver_rhs6" localSheetId="2" hidden="1">'2a'!$D$23</definedName>
    <definedName name="solver_rhs7" localSheetId="2" hidden="1">'2a'!$D$24</definedName>
    <definedName name="solver_rhs8" localSheetId="2" hidden="1">'2a'!$D$25</definedName>
    <definedName name="solver_rlx" localSheetId="2" hidden="1">2</definedName>
    <definedName name="solver_rlx" localSheetId="6" hidden="1">2</definedName>
    <definedName name="solver_rlx" localSheetId="7" hidden="1">2</definedName>
    <definedName name="solver_rsd" localSheetId="2" hidden="1">0</definedName>
    <definedName name="solver_rsd" localSheetId="6" hidden="1">0</definedName>
    <definedName name="solver_rsd" localSheetId="7" hidden="1">0</definedName>
    <definedName name="solver_scl" localSheetId="2" hidden="1">1</definedName>
    <definedName name="solver_scl" localSheetId="6" hidden="1">1</definedName>
    <definedName name="solver_scl" localSheetId="7" hidden="1">1</definedName>
    <definedName name="solver_sho" localSheetId="2" hidden="1">2</definedName>
    <definedName name="solver_sho" localSheetId="6" hidden="1">2</definedName>
    <definedName name="solver_sho" localSheetId="7" hidden="1">2</definedName>
    <definedName name="solver_ssz" localSheetId="2" hidden="1">100</definedName>
    <definedName name="solver_ssz" localSheetId="6" hidden="1">100</definedName>
    <definedName name="solver_ssz" localSheetId="7" hidden="1">100</definedName>
    <definedName name="solver_tim" localSheetId="2" hidden="1">2147483647</definedName>
    <definedName name="solver_tim" localSheetId="6" hidden="1">2147483647</definedName>
    <definedName name="solver_tim" localSheetId="7" hidden="1">2147483647</definedName>
    <definedName name="solver_tol" localSheetId="2" hidden="1">0.01</definedName>
    <definedName name="solver_tol" localSheetId="6" hidden="1">0.01</definedName>
    <definedName name="solver_tol" localSheetId="7" hidden="1">0.01</definedName>
    <definedName name="solver_typ" localSheetId="2" hidden="1">1</definedName>
    <definedName name="solver_typ" localSheetId="4" hidden="1">3</definedName>
    <definedName name="solver_typ" localSheetId="5" hidden="1">1</definedName>
    <definedName name="solver_typ" localSheetId="6" hidden="1">3</definedName>
    <definedName name="solver_typ" localSheetId="7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2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8" l="1"/>
  <c r="B21" i="8"/>
  <c r="B20" i="8"/>
  <c r="B19" i="8"/>
  <c r="B23" i="8"/>
  <c r="B24" i="8"/>
  <c r="B25" i="8"/>
  <c r="B22" i="8"/>
  <c r="B14" i="8"/>
  <c r="H17" i="4"/>
  <c r="H16" i="4"/>
  <c r="H15" i="4"/>
  <c r="G18" i="4"/>
  <c r="C9" i="7"/>
  <c r="C8" i="7"/>
  <c r="C7" i="7"/>
  <c r="C6" i="7"/>
  <c r="B10" i="7"/>
  <c r="F8" i="6"/>
  <c r="G8" i="6"/>
  <c r="H8" i="6"/>
  <c r="I8" i="6"/>
  <c r="J8" i="6"/>
  <c r="F9" i="6"/>
  <c r="G9" i="6"/>
  <c r="H9" i="6"/>
  <c r="I9" i="6"/>
  <c r="J9" i="6"/>
  <c r="F10" i="6"/>
  <c r="G10" i="6"/>
  <c r="H10" i="6"/>
  <c r="I10" i="6"/>
  <c r="J10" i="6"/>
  <c r="F11" i="6"/>
  <c r="G11" i="6"/>
  <c r="H11" i="6"/>
  <c r="I11" i="6"/>
  <c r="J11" i="6"/>
  <c r="F12" i="6"/>
  <c r="G12" i="6"/>
  <c r="H12" i="6"/>
  <c r="I12" i="6"/>
  <c r="J12" i="6"/>
  <c r="F13" i="6"/>
  <c r="G13" i="6"/>
  <c r="H13" i="6"/>
  <c r="I13" i="6"/>
  <c r="J13" i="6"/>
  <c r="F14" i="6"/>
  <c r="G14" i="6"/>
  <c r="H14" i="6"/>
  <c r="I14" i="6"/>
  <c r="J14" i="6"/>
  <c r="F15" i="6"/>
  <c r="G15" i="6"/>
  <c r="H15" i="6"/>
  <c r="I15" i="6"/>
  <c r="J15" i="6"/>
  <c r="F16" i="6"/>
  <c r="G16" i="6"/>
  <c r="H16" i="6"/>
  <c r="I16" i="6"/>
  <c r="J16" i="6"/>
  <c r="F17" i="6"/>
  <c r="G17" i="6"/>
  <c r="H17" i="6"/>
  <c r="I17" i="6"/>
  <c r="J17" i="6"/>
  <c r="E9" i="6"/>
  <c r="E10" i="6"/>
  <c r="E11" i="6"/>
  <c r="E12" i="6"/>
  <c r="E13" i="6"/>
  <c r="E14" i="6"/>
  <c r="E15" i="6"/>
  <c r="E16" i="6"/>
  <c r="E17" i="6"/>
  <c r="E8" i="6"/>
  <c r="B23" i="4"/>
  <c r="B22" i="4"/>
  <c r="B21" i="4"/>
  <c r="F6" i="5"/>
  <c r="F7" i="5"/>
  <c r="F5" i="5"/>
  <c r="C6" i="5"/>
  <c r="E6" i="5" s="1"/>
  <c r="B8" i="5"/>
  <c r="C7" i="5" s="1"/>
  <c r="E7" i="5" s="1"/>
  <c r="G4" i="5"/>
  <c r="B21" i="3"/>
  <c r="E19" i="3"/>
  <c r="E20" i="3"/>
  <c r="G20" i="3" s="1"/>
  <c r="H20" i="3" s="1"/>
  <c r="E18" i="3"/>
  <c r="F18" i="3" s="1"/>
  <c r="D19" i="3"/>
  <c r="D20" i="3"/>
  <c r="D18" i="3"/>
  <c r="F17" i="3"/>
  <c r="B7" i="4"/>
  <c r="B6" i="4"/>
  <c r="B5" i="4"/>
  <c r="B9" i="3"/>
  <c r="E6" i="3"/>
  <c r="G6" i="3" s="1"/>
  <c r="H6" i="3" s="1"/>
  <c r="E7" i="3"/>
  <c r="G7" i="3" s="1"/>
  <c r="H7" i="3" s="1"/>
  <c r="E8" i="3"/>
  <c r="G8" i="3" s="1"/>
  <c r="H8" i="3" s="1"/>
  <c r="E5" i="3"/>
  <c r="G5" i="3" s="1"/>
  <c r="D6" i="3"/>
  <c r="D7" i="3"/>
  <c r="F7" i="3" s="1"/>
  <c r="D8" i="3"/>
  <c r="D5" i="3"/>
  <c r="F4" i="3"/>
  <c r="G3" i="2" a="1"/>
  <c r="G3" i="2" s="1"/>
  <c r="G11" i="2"/>
  <c r="G12" i="2"/>
  <c r="G10" i="2"/>
  <c r="B20" i="1" a="1"/>
  <c r="B20" i="1" s="1"/>
  <c r="B13" i="1" a="1"/>
  <c r="B13" i="1" s="1"/>
  <c r="F6" i="3" l="1"/>
  <c r="H20" i="4"/>
  <c r="B8" i="4"/>
  <c r="H18" i="4"/>
  <c r="I16" i="4" s="1"/>
  <c r="C12" i="7"/>
  <c r="C10" i="7"/>
  <c r="B24" i="4"/>
  <c r="C5" i="5"/>
  <c r="H5" i="5" s="1"/>
  <c r="I5" i="5" s="1"/>
  <c r="H7" i="5"/>
  <c r="I7" i="5" s="1"/>
  <c r="G6" i="5"/>
  <c r="H6" i="5"/>
  <c r="I6" i="5" s="1"/>
  <c r="G7" i="5"/>
  <c r="F19" i="3"/>
  <c r="F20" i="3"/>
  <c r="G19" i="3"/>
  <c r="H19" i="3" s="1"/>
  <c r="G18" i="3"/>
  <c r="F5" i="3"/>
  <c r="F8" i="3"/>
  <c r="G9" i="3"/>
  <c r="H5" i="3"/>
  <c r="H9" i="3" s="1"/>
  <c r="F21" i="3" l="1"/>
  <c r="F9" i="3"/>
  <c r="I17" i="4"/>
  <c r="I15" i="4"/>
  <c r="I18" i="4" s="1"/>
  <c r="D7" i="7"/>
  <c r="D8" i="7"/>
  <c r="D9" i="7"/>
  <c r="D6" i="7"/>
  <c r="E5" i="5"/>
  <c r="G5" i="5" s="1"/>
  <c r="G8" i="5" s="1"/>
  <c r="C8" i="5"/>
  <c r="I8" i="5"/>
  <c r="H8" i="5"/>
  <c r="G21" i="3"/>
  <c r="H18" i="3"/>
  <c r="H21" i="3" s="1"/>
  <c r="D1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<sst xmlns="http://schemas.openxmlformats.org/spreadsheetml/2006/main" count="177" uniqueCount="101">
  <si>
    <t>A</t>
  </si>
  <si>
    <t>x</t>
  </si>
  <si>
    <t>B</t>
  </si>
  <si>
    <t>x1</t>
  </si>
  <si>
    <t>x2</t>
  </si>
  <si>
    <t>x3</t>
  </si>
  <si>
    <t>x4</t>
  </si>
  <si>
    <t>Ax = b</t>
  </si>
  <si>
    <t>b = inv(A)*b</t>
  </si>
  <si>
    <t>inv(A)</t>
  </si>
  <si>
    <t>5X+Y+4Z=12</t>
  </si>
  <si>
    <t>6X-7Y+8Z=50</t>
  </si>
  <si>
    <t>4X-2Y=46</t>
  </si>
  <si>
    <t>Coefficient of variables</t>
  </si>
  <si>
    <t>Equation 1</t>
  </si>
  <si>
    <t>Equation 2</t>
  </si>
  <si>
    <t>Equation 3</t>
  </si>
  <si>
    <t xml:space="preserve">Variable </t>
  </si>
  <si>
    <t>y</t>
  </si>
  <si>
    <t>z</t>
  </si>
  <si>
    <t>Value</t>
  </si>
  <si>
    <t>LHS</t>
  </si>
  <si>
    <t>RHS</t>
  </si>
  <si>
    <t>=</t>
  </si>
  <si>
    <t>Get solver</t>
  </si>
  <si>
    <t>Using solver</t>
  </si>
  <si>
    <t>Propane</t>
  </si>
  <si>
    <t>n-Butane</t>
  </si>
  <si>
    <t>n-Pentane</t>
  </si>
  <si>
    <t>n-Octane</t>
  </si>
  <si>
    <t>K-value</t>
  </si>
  <si>
    <t>Term 1</t>
  </si>
  <si>
    <t>Term 2</t>
  </si>
  <si>
    <t>Ratio</t>
  </si>
  <si>
    <t>xi</t>
  </si>
  <si>
    <t>yi</t>
  </si>
  <si>
    <t>v</t>
  </si>
  <si>
    <t>(K-1)z</t>
  </si>
  <si>
    <t>1+(K-1)v</t>
  </si>
  <si>
    <t>Total</t>
  </si>
  <si>
    <t>Goal seek</t>
  </si>
  <si>
    <t>pg 47</t>
  </si>
  <si>
    <t>exam question</t>
  </si>
  <si>
    <t>pg 75</t>
  </si>
  <si>
    <t>n</t>
  </si>
  <si>
    <t>h</t>
  </si>
  <si>
    <t>nh3</t>
  </si>
  <si>
    <t>kc</t>
  </si>
  <si>
    <t>neq</t>
  </si>
  <si>
    <t>heq</t>
  </si>
  <si>
    <t>nh3eq</t>
  </si>
  <si>
    <t>chatgpt</t>
  </si>
  <si>
    <t>set to zero (0)</t>
  </si>
  <si>
    <t>by changing this</t>
  </si>
  <si>
    <t>pg 59</t>
  </si>
  <si>
    <t>nitrogen</t>
  </si>
  <si>
    <t>oxygen</t>
  </si>
  <si>
    <t>argon</t>
  </si>
  <si>
    <t>p</t>
  </si>
  <si>
    <t>2atm</t>
  </si>
  <si>
    <t>T</t>
  </si>
  <si>
    <t>86K</t>
  </si>
  <si>
    <t>psia</t>
  </si>
  <si>
    <t>t</t>
  </si>
  <si>
    <t>F</t>
  </si>
  <si>
    <t>flow</t>
  </si>
  <si>
    <t>Using Goal Seek</t>
  </si>
  <si>
    <t>=A1-x</t>
  </si>
  <si>
    <t>=A2-3x</t>
  </si>
  <si>
    <t>=A3-2x</t>
  </si>
  <si>
    <t>=A7^2/(A5*A6^3)</t>
  </si>
  <si>
    <t>Excel environment</t>
  </si>
  <si>
    <t>Multiplications table</t>
  </si>
  <si>
    <t>Autofill</t>
  </si>
  <si>
    <t>Species</t>
  </si>
  <si>
    <t>start</t>
  </si>
  <si>
    <t>end</t>
  </si>
  <si>
    <t>CO</t>
  </si>
  <si>
    <t>H2O</t>
  </si>
  <si>
    <t>CO2</t>
  </si>
  <si>
    <t>H2</t>
  </si>
  <si>
    <t>conv</t>
  </si>
  <si>
    <t>Eq</t>
  </si>
  <si>
    <t>mole fraction</t>
  </si>
  <si>
    <t>P = 15x1+22x2+18x3+20x4+11x5</t>
  </si>
  <si>
    <t>Variables</t>
  </si>
  <si>
    <t>x5</t>
  </si>
  <si>
    <t>Objective</t>
  </si>
  <si>
    <t>Maximize</t>
  </si>
  <si>
    <t>Constraints</t>
  </si>
  <si>
    <t>iniequality</t>
  </si>
  <si>
    <t>&lt;=</t>
  </si>
  <si>
    <t>&gt;</t>
  </si>
  <si>
    <t>https://youtu.be/CuCRyvh2t18</t>
  </si>
  <si>
    <t>Examples</t>
  </si>
  <si>
    <t xml:space="preserve">worksheet </t>
  </si>
  <si>
    <t>workbook</t>
  </si>
  <si>
    <t>ask people who are ready to follow through</t>
  </si>
  <si>
    <t>where have they gotten?</t>
  </si>
  <si>
    <t>Tell experiment example</t>
  </si>
  <si>
    <t>Tell real world example - frieslandcampina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</si>
</sst>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13253</xdr:colOff>
      <xdr:row>0</xdr:row>
      <xdr:rowOff>72886</xdr:rowOff>
    </xdr:from>
    <xdr:to>
      <xdr:col>12</xdr:col>
      <xdr:colOff>270167</xdr:colOff>
      <xdr:row>8</xdr:row>
      <xdr:rowOff>45786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95463E-8B88-C69D-6334-BC90C6446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9496" y="72886"/>
          <a:ext cx="2085714" cy="14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357809</xdr:colOff>
      <xdr:row>9</xdr:row>
      <xdr:rowOff>132522</xdr:rowOff>
    </xdr:from>
    <xdr:to>
      <xdr:col>11</xdr:col>
      <xdr:colOff>252895</xdr:colOff>
      <xdr:row>12</xdr:row>
      <xdr:rowOff>33074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289653-3430-C283-499F-47FCD9C62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4052" y="1802296"/>
          <a:ext cx="1114286" cy="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13</xdr:col>
      <xdr:colOff>256914</xdr:colOff>
      <xdr:row>10</xdr:row>
      <xdr:rowOff>176983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6E50A4-CE3E-21CA-45C9-60ACBB12A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48640"/>
          <a:ext cx="2085714" cy="1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504686</xdr:colOff>
      <xdr:row>14</xdr:row>
      <xdr:rowOff>91383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47D5CB-BA8E-556F-8727-64D8CC148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194560"/>
          <a:ext cx="1114286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CRyvh2t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849-2E9B-4068-9523-073F795B280B}">
  <dimension ref="B1:S28"/>
  <sheetViews>
    <sheetView workbookViewId="0">
      <selection activeCell="A6" sqref="A6"/>
    </sheetView>
  </sheetViews>
  <sheetFormatPr defaultRowHeight="14.4" x14ac:dyDescent="0.3"/>
  <cols>
    <col min="2" max="2" width="39.33203125" bestFit="1" customWidth="1"/>
    <col min="3" max="3" width="10.5546875" bestFit="1" customWidth="1"/>
    <col min="4" max="4" width="9.5546875" bestFit="1" customWidth="1"/>
  </cols>
  <sheetData>
    <row r="1" spans="2:19" x14ac:dyDescent="0.3">
      <c r="B1" t="s">
        <v>94</v>
      </c>
    </row>
    <row r="2" spans="2:19" x14ac:dyDescent="0.3">
      <c r="B2" t="s">
        <v>100</v>
      </c>
      <c r="C2" t="s">
        <v>99</v>
      </c>
    </row>
    <row r="3" spans="2:19" x14ac:dyDescent="0.3">
      <c r="B3" t="s">
        <v>71</v>
      </c>
      <c r="C3" t="s">
        <v>95</v>
      </c>
      <c r="D3" t="s">
        <v>96</v>
      </c>
    </row>
    <row r="4" spans="2:19" x14ac:dyDescent="0.3">
      <c r="B4" t="s">
        <v>72</v>
      </c>
    </row>
    <row r="5" spans="2:19" x14ac:dyDescent="0.3">
      <c r="B5" t="s">
        <v>73</v>
      </c>
    </row>
    <row r="6" spans="2:19" x14ac:dyDescent="0.3">
      <c r="B6" s="6" t="s">
        <v>93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</row>
    <row r="7" spans="2:19" x14ac:dyDescent="0.3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M7">
        <v>1</v>
      </c>
    </row>
    <row r="8" spans="2:19" x14ac:dyDescent="0.3">
      <c r="B8" t="s">
        <v>97</v>
      </c>
      <c r="D8">
        <v>1</v>
      </c>
      <c r="E8">
        <f>$D8*E$7</f>
        <v>1</v>
      </c>
      <c r="F8">
        <f t="shared" ref="F8:J8" si="0">$D8*F$7</f>
        <v>2</v>
      </c>
      <c r="G8">
        <f t="shared" si="0"/>
        <v>3</v>
      </c>
      <c r="H8">
        <f t="shared" si="0"/>
        <v>4</v>
      </c>
      <c r="I8">
        <f t="shared" si="0"/>
        <v>5</v>
      </c>
      <c r="J8">
        <f t="shared" si="0"/>
        <v>6</v>
      </c>
      <c r="M8">
        <v>2</v>
      </c>
    </row>
    <row r="9" spans="2:19" x14ac:dyDescent="0.3">
      <c r="B9" t="s">
        <v>98</v>
      </c>
      <c r="D9">
        <v>2</v>
      </c>
      <c r="E9">
        <f t="shared" ref="E9:J17" si="1">$D9*E$7</f>
        <v>2</v>
      </c>
      <c r="F9">
        <f t="shared" si="1"/>
        <v>4</v>
      </c>
      <c r="G9">
        <f t="shared" si="1"/>
        <v>6</v>
      </c>
      <c r="H9">
        <f t="shared" si="1"/>
        <v>8</v>
      </c>
      <c r="I9">
        <f t="shared" si="1"/>
        <v>10</v>
      </c>
      <c r="J9">
        <f t="shared" si="1"/>
        <v>12</v>
      </c>
      <c r="M9">
        <v>3</v>
      </c>
    </row>
    <row r="10" spans="2:19" x14ac:dyDescent="0.3">
      <c r="D10">
        <v>3</v>
      </c>
      <c r="E10">
        <f t="shared" si="1"/>
        <v>3</v>
      </c>
      <c r="F10">
        <f t="shared" si="1"/>
        <v>6</v>
      </c>
      <c r="G10">
        <f t="shared" si="1"/>
        <v>9</v>
      </c>
      <c r="H10">
        <f t="shared" si="1"/>
        <v>12</v>
      </c>
      <c r="I10">
        <f t="shared" si="1"/>
        <v>15</v>
      </c>
      <c r="J10">
        <f t="shared" si="1"/>
        <v>18</v>
      </c>
      <c r="M10">
        <v>4</v>
      </c>
    </row>
    <row r="11" spans="2:19" x14ac:dyDescent="0.3">
      <c r="D11">
        <v>4</v>
      </c>
      <c r="E11">
        <f t="shared" si="1"/>
        <v>4</v>
      </c>
      <c r="F11">
        <f t="shared" si="1"/>
        <v>8</v>
      </c>
      <c r="G11">
        <f t="shared" si="1"/>
        <v>12</v>
      </c>
      <c r="H11">
        <f t="shared" si="1"/>
        <v>16</v>
      </c>
      <c r="I11">
        <f t="shared" si="1"/>
        <v>20</v>
      </c>
      <c r="J11">
        <f t="shared" si="1"/>
        <v>24</v>
      </c>
      <c r="M11">
        <v>5</v>
      </c>
    </row>
    <row r="12" spans="2:19" x14ac:dyDescent="0.3">
      <c r="D12">
        <v>5</v>
      </c>
      <c r="E12">
        <f t="shared" si="1"/>
        <v>5</v>
      </c>
      <c r="F12">
        <f t="shared" si="1"/>
        <v>10</v>
      </c>
      <c r="G12">
        <f t="shared" si="1"/>
        <v>15</v>
      </c>
      <c r="H12">
        <f t="shared" si="1"/>
        <v>20</v>
      </c>
      <c r="I12">
        <f t="shared" si="1"/>
        <v>25</v>
      </c>
      <c r="J12">
        <f t="shared" si="1"/>
        <v>30</v>
      </c>
      <c r="M12">
        <v>6</v>
      </c>
    </row>
    <row r="13" spans="2:19" x14ac:dyDescent="0.3">
      <c r="D13">
        <v>6</v>
      </c>
      <c r="E13">
        <f t="shared" si="1"/>
        <v>6</v>
      </c>
      <c r="F13">
        <f t="shared" si="1"/>
        <v>12</v>
      </c>
      <c r="G13">
        <f t="shared" si="1"/>
        <v>18</v>
      </c>
      <c r="H13">
        <f t="shared" si="1"/>
        <v>24</v>
      </c>
      <c r="I13">
        <f t="shared" si="1"/>
        <v>30</v>
      </c>
      <c r="J13">
        <f t="shared" si="1"/>
        <v>36</v>
      </c>
    </row>
    <row r="14" spans="2:19" x14ac:dyDescent="0.3">
      <c r="D14">
        <v>7</v>
      </c>
      <c r="E14">
        <f t="shared" si="1"/>
        <v>7</v>
      </c>
      <c r="F14">
        <f t="shared" si="1"/>
        <v>14</v>
      </c>
      <c r="G14">
        <f t="shared" si="1"/>
        <v>21</v>
      </c>
      <c r="H14">
        <f t="shared" si="1"/>
        <v>28</v>
      </c>
      <c r="I14">
        <f t="shared" si="1"/>
        <v>35</v>
      </c>
      <c r="J14">
        <f t="shared" si="1"/>
        <v>42</v>
      </c>
    </row>
    <row r="15" spans="2:19" x14ac:dyDescent="0.3">
      <c r="D15">
        <v>8</v>
      </c>
      <c r="E15">
        <f t="shared" si="1"/>
        <v>8</v>
      </c>
      <c r="F15">
        <f t="shared" si="1"/>
        <v>16</v>
      </c>
      <c r="G15">
        <f t="shared" si="1"/>
        <v>24</v>
      </c>
      <c r="H15">
        <f t="shared" si="1"/>
        <v>32</v>
      </c>
      <c r="I15">
        <f t="shared" si="1"/>
        <v>40</v>
      </c>
      <c r="J15">
        <f t="shared" si="1"/>
        <v>48</v>
      </c>
    </row>
    <row r="16" spans="2:19" x14ac:dyDescent="0.3">
      <c r="D16">
        <v>9</v>
      </c>
      <c r="E16">
        <f t="shared" si="1"/>
        <v>9</v>
      </c>
      <c r="F16">
        <f t="shared" si="1"/>
        <v>18</v>
      </c>
      <c r="G16">
        <f t="shared" si="1"/>
        <v>27</v>
      </c>
      <c r="H16">
        <f t="shared" si="1"/>
        <v>36</v>
      </c>
      <c r="I16">
        <f t="shared" si="1"/>
        <v>45</v>
      </c>
      <c r="J16">
        <f t="shared" si="1"/>
        <v>54</v>
      </c>
    </row>
    <row r="17" spans="4:10" x14ac:dyDescent="0.3">
      <c r="D17">
        <v>10</v>
      </c>
      <c r="E17">
        <f t="shared" si="1"/>
        <v>10</v>
      </c>
      <c r="F17">
        <f t="shared" si="1"/>
        <v>20</v>
      </c>
      <c r="G17">
        <f t="shared" si="1"/>
        <v>30</v>
      </c>
      <c r="H17">
        <f t="shared" si="1"/>
        <v>40</v>
      </c>
      <c r="I17">
        <f t="shared" si="1"/>
        <v>50</v>
      </c>
      <c r="J17">
        <f t="shared" si="1"/>
        <v>60</v>
      </c>
    </row>
    <row r="20" spans="4:10" x14ac:dyDescent="0.3">
      <c r="D20">
        <v>1</v>
      </c>
      <c r="F20">
        <v>2</v>
      </c>
    </row>
    <row r="21" spans="4:10" x14ac:dyDescent="0.3">
      <c r="D21">
        <v>2</v>
      </c>
      <c r="F21">
        <v>4</v>
      </c>
    </row>
    <row r="22" spans="4:10" x14ac:dyDescent="0.3">
      <c r="D22">
        <v>3</v>
      </c>
      <c r="F22">
        <v>6</v>
      </c>
    </row>
    <row r="23" spans="4:10" x14ac:dyDescent="0.3">
      <c r="D23">
        <v>4</v>
      </c>
      <c r="F23">
        <v>8</v>
      </c>
    </row>
    <row r="24" spans="4:10" x14ac:dyDescent="0.3">
      <c r="D24">
        <v>5</v>
      </c>
      <c r="F24">
        <v>10</v>
      </c>
    </row>
    <row r="25" spans="4:10" x14ac:dyDescent="0.3">
      <c r="D25">
        <v>6</v>
      </c>
      <c r="F25">
        <v>12</v>
      </c>
    </row>
    <row r="26" spans="4:10" x14ac:dyDescent="0.3">
      <c r="D26">
        <v>7</v>
      </c>
      <c r="F26">
        <v>14</v>
      </c>
    </row>
    <row r="27" spans="4:10" x14ac:dyDescent="0.3">
      <c r="D27">
        <v>8</v>
      </c>
      <c r="F27">
        <v>16</v>
      </c>
    </row>
    <row r="28" spans="4:10" x14ac:dyDescent="0.3">
      <c r="D28">
        <v>9</v>
      </c>
      <c r="F28">
        <v>18</v>
      </c>
    </row>
  </sheetData>
  <hyperlinks>
    <hyperlink ref="B6" r:id="rId1" xr:uid="{42C64200-85B1-4839-8DC4-50116CB389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3E36-EFB7-420A-9638-FA513B9BA661}">
  <dimension ref="B2:I23"/>
  <sheetViews>
    <sheetView workbookViewId="0">
      <selection activeCell="I4" sqref="I4"/>
    </sheetView>
  </sheetViews>
  <sheetFormatPr defaultRowHeight="14.4" x14ac:dyDescent="0.3"/>
  <sheetData>
    <row r="2" spans="2:9" x14ac:dyDescent="0.3">
      <c r="B2" t="s">
        <v>0</v>
      </c>
      <c r="G2" t="s">
        <v>1</v>
      </c>
      <c r="I2" t="s">
        <v>2</v>
      </c>
    </row>
    <row r="3" spans="2:9" x14ac:dyDescent="0.3">
      <c r="B3">
        <v>1</v>
      </c>
      <c r="C3">
        <v>2</v>
      </c>
      <c r="D3">
        <v>0</v>
      </c>
      <c r="E3">
        <v>0</v>
      </c>
      <c r="G3" t="s">
        <v>3</v>
      </c>
      <c r="I3">
        <v>5</v>
      </c>
    </row>
    <row r="4" spans="2:9" x14ac:dyDescent="0.3">
      <c r="B4">
        <v>1</v>
      </c>
      <c r="C4">
        <v>2</v>
      </c>
      <c r="D4">
        <v>-1</v>
      </c>
      <c r="E4">
        <v>0</v>
      </c>
      <c r="G4" t="s">
        <v>4</v>
      </c>
      <c r="I4">
        <v>10</v>
      </c>
    </row>
    <row r="5" spans="2:9" x14ac:dyDescent="0.3">
      <c r="B5">
        <v>1</v>
      </c>
      <c r="C5">
        <v>-3</v>
      </c>
      <c r="D5">
        <v>0</v>
      </c>
      <c r="E5">
        <v>0</v>
      </c>
      <c r="G5" t="s">
        <v>5</v>
      </c>
      <c r="I5">
        <v>-15</v>
      </c>
    </row>
    <row r="6" spans="2:9" x14ac:dyDescent="0.3">
      <c r="B6">
        <v>1</v>
      </c>
      <c r="C6">
        <v>1</v>
      </c>
      <c r="D6">
        <v>1</v>
      </c>
      <c r="E6">
        <v>1</v>
      </c>
      <c r="G6" t="s">
        <v>6</v>
      </c>
      <c r="I6">
        <v>0</v>
      </c>
    </row>
    <row r="8" spans="2:9" x14ac:dyDescent="0.3">
      <c r="B8" t="s">
        <v>7</v>
      </c>
    </row>
    <row r="9" spans="2:9" x14ac:dyDescent="0.3">
      <c r="B9" t="s">
        <v>8</v>
      </c>
    </row>
    <row r="12" spans="2:9" x14ac:dyDescent="0.3">
      <c r="B12" t="s">
        <v>9</v>
      </c>
    </row>
    <row r="13" spans="2:9" x14ac:dyDescent="0.3">
      <c r="B13" cm="1">
        <f t="array" ref="B13:E16">MINVERSE(B3:E6)</f>
        <v>0.6</v>
      </c>
      <c r="C13">
        <v>0</v>
      </c>
      <c r="D13">
        <v>0.4</v>
      </c>
      <c r="E13">
        <v>0</v>
      </c>
    </row>
    <row r="14" spans="2:9" x14ac:dyDescent="0.3">
      <c r="B14">
        <v>0.2</v>
      </c>
      <c r="C14">
        <v>0</v>
      </c>
      <c r="D14">
        <v>-0.2</v>
      </c>
      <c r="E14">
        <v>0</v>
      </c>
    </row>
    <row r="15" spans="2:9" x14ac:dyDescent="0.3">
      <c r="B15">
        <v>1</v>
      </c>
      <c r="C15">
        <v>-1</v>
      </c>
      <c r="D15">
        <v>0</v>
      </c>
      <c r="E15">
        <v>0</v>
      </c>
    </row>
    <row r="16" spans="2:9" x14ac:dyDescent="0.3">
      <c r="B16">
        <v>-1.8</v>
      </c>
      <c r="C16">
        <v>1</v>
      </c>
      <c r="D16">
        <v>-0.2</v>
      </c>
      <c r="E16">
        <v>1</v>
      </c>
    </row>
    <row r="19" spans="2:2" x14ac:dyDescent="0.3">
      <c r="B19" t="s">
        <v>8</v>
      </c>
    </row>
    <row r="20" spans="2:2" x14ac:dyDescent="0.3">
      <c r="B20" cm="1">
        <f t="array" ref="B20:B23">MMULT(MINVERSE(A),B)</f>
        <v>-3</v>
      </c>
    </row>
    <row r="21" spans="2:2" x14ac:dyDescent="0.3">
      <c r="B21">
        <v>4</v>
      </c>
    </row>
    <row r="22" spans="2:2" x14ac:dyDescent="0.3">
      <c r="B22">
        <v>-5</v>
      </c>
    </row>
    <row r="23" spans="2:2" x14ac:dyDescent="0.3">
      <c r="B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7947-0622-4F6C-930A-FE9D7DFF8614}">
  <sheetPr>
    <tabColor rgb="FFFF0000"/>
  </sheetPr>
  <dimension ref="A1:D25"/>
  <sheetViews>
    <sheetView workbookViewId="0">
      <selection activeCell="C18" sqref="C18:C25"/>
    </sheetView>
  </sheetViews>
  <sheetFormatPr defaultRowHeight="14.4" x14ac:dyDescent="0.3"/>
  <sheetData>
    <row r="1" spans="1:2" x14ac:dyDescent="0.3">
      <c r="A1" t="s">
        <v>25</v>
      </c>
    </row>
    <row r="3" spans="1:2" x14ac:dyDescent="0.3">
      <c r="A3" t="s">
        <v>84</v>
      </c>
    </row>
    <row r="5" spans="1:2" x14ac:dyDescent="0.3">
      <c r="A5" t="s">
        <v>85</v>
      </c>
    </row>
    <row r="6" spans="1:2" x14ac:dyDescent="0.3">
      <c r="A6" t="s">
        <v>3</v>
      </c>
      <c r="B6">
        <v>0</v>
      </c>
    </row>
    <row r="7" spans="1:2" x14ac:dyDescent="0.3">
      <c r="A7" t="s">
        <v>4</v>
      </c>
      <c r="B7">
        <v>371.42857142857133</v>
      </c>
    </row>
    <row r="8" spans="1:2" x14ac:dyDescent="0.3">
      <c r="A8" t="s">
        <v>5</v>
      </c>
      <c r="B8">
        <v>0</v>
      </c>
    </row>
    <row r="9" spans="1:2" x14ac:dyDescent="0.3">
      <c r="A9" t="s">
        <v>6</v>
      </c>
      <c r="B9">
        <v>0</v>
      </c>
    </row>
    <row r="10" spans="1:2" x14ac:dyDescent="0.3">
      <c r="A10" t="s">
        <v>86</v>
      </c>
      <c r="B10">
        <v>-357.142857142857</v>
      </c>
    </row>
    <row r="12" spans="1:2" x14ac:dyDescent="0.3">
      <c r="A12" t="s">
        <v>87</v>
      </c>
    </row>
    <row r="14" spans="1:2" x14ac:dyDescent="0.3">
      <c r="A14" t="s">
        <v>88</v>
      </c>
      <c r="B14">
        <f>15*B6+22*B7+11*B8+20*B9+11*B10</f>
        <v>4242.8571428571413</v>
      </c>
    </row>
    <row r="17" spans="1:4" x14ac:dyDescent="0.3">
      <c r="A17" t="s">
        <v>89</v>
      </c>
      <c r="B17" t="s">
        <v>21</v>
      </c>
      <c r="C17" t="s">
        <v>90</v>
      </c>
      <c r="D17" t="s">
        <v>22</v>
      </c>
    </row>
    <row r="18" spans="1:4" x14ac:dyDescent="0.3">
      <c r="A18">
        <v>1</v>
      </c>
      <c r="B18">
        <f>15*B6+11*B7+17*B8+8*B9+10*B10</f>
        <v>514.28571428571468</v>
      </c>
      <c r="C18" t="s">
        <v>91</v>
      </c>
      <c r="D18">
        <v>1600</v>
      </c>
    </row>
    <row r="19" spans="1:4" x14ac:dyDescent="0.3">
      <c r="A19">
        <v>2</v>
      </c>
      <c r="B19">
        <f>10*B6+19*B7+14*B8+8*B9+15*B10</f>
        <v>1700</v>
      </c>
      <c r="C19" t="s">
        <v>91</v>
      </c>
      <c r="D19">
        <v>1700</v>
      </c>
    </row>
    <row r="20" spans="1:4" x14ac:dyDescent="0.3">
      <c r="A20">
        <v>3</v>
      </c>
      <c r="B20">
        <f>13*B6+9*B7+9*B8+16*B9+6*B10</f>
        <v>1200</v>
      </c>
      <c r="C20" t="s">
        <v>91</v>
      </c>
      <c r="D20">
        <v>1200</v>
      </c>
    </row>
    <row r="21" spans="1:4" x14ac:dyDescent="0.3">
      <c r="A21">
        <v>4</v>
      </c>
      <c r="B21">
        <f>20*B6+12*B7+7*B8+13*B9+9*B10</f>
        <v>1242.8571428571431</v>
      </c>
      <c r="C21" t="s">
        <v>91</v>
      </c>
      <c r="D21">
        <v>1300</v>
      </c>
    </row>
    <row r="22" spans="1:4" x14ac:dyDescent="0.3">
      <c r="A22">
        <v>5</v>
      </c>
      <c r="B22">
        <f>B6</f>
        <v>0</v>
      </c>
      <c r="C22" t="s">
        <v>92</v>
      </c>
      <c r="D22">
        <v>0</v>
      </c>
    </row>
    <row r="23" spans="1:4" x14ac:dyDescent="0.3">
      <c r="A23">
        <v>6</v>
      </c>
      <c r="B23">
        <f t="shared" ref="B23:B25" si="0">B7</f>
        <v>371.42857142857133</v>
      </c>
      <c r="C23" t="s">
        <v>92</v>
      </c>
      <c r="D23">
        <v>0</v>
      </c>
    </row>
    <row r="24" spans="1:4" x14ac:dyDescent="0.3">
      <c r="A24">
        <v>7</v>
      </c>
      <c r="B24">
        <f t="shared" si="0"/>
        <v>0</v>
      </c>
      <c r="C24" t="s">
        <v>92</v>
      </c>
      <c r="D24">
        <v>0</v>
      </c>
    </row>
    <row r="25" spans="1:4" x14ac:dyDescent="0.3">
      <c r="A25">
        <v>8</v>
      </c>
      <c r="B25">
        <f t="shared" si="0"/>
        <v>0</v>
      </c>
      <c r="C25" t="s">
        <v>92</v>
      </c>
      <c r="D25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E6B9-7F0C-4A08-9C2B-D284EF1E23DF}">
  <dimension ref="A1:H24"/>
  <sheetViews>
    <sheetView zoomScale="115" zoomScaleNormal="115" workbookViewId="0">
      <selection activeCell="F21" sqref="F21"/>
    </sheetView>
  </sheetViews>
  <sheetFormatPr defaultRowHeight="14.4" x14ac:dyDescent="0.3"/>
  <cols>
    <col min="1" max="1" width="12.88671875" bestFit="1" customWidth="1"/>
    <col min="6" max="6" width="13.21875" bestFit="1" customWidth="1"/>
  </cols>
  <sheetData>
    <row r="1" spans="1:8" x14ac:dyDescent="0.3">
      <c r="A1" t="s">
        <v>40</v>
      </c>
      <c r="E1" s="1" t="s">
        <v>36</v>
      </c>
      <c r="F1" s="1">
        <v>0.42584625694605188</v>
      </c>
      <c r="G1" t="s">
        <v>53</v>
      </c>
    </row>
    <row r="3" spans="1:8" x14ac:dyDescent="0.3">
      <c r="D3" t="s">
        <v>31</v>
      </c>
      <c r="E3" t="s">
        <v>32</v>
      </c>
      <c r="F3" t="s">
        <v>33</v>
      </c>
    </row>
    <row r="4" spans="1:8" x14ac:dyDescent="0.3">
      <c r="B4" t="s">
        <v>19</v>
      </c>
      <c r="C4" t="s">
        <v>30</v>
      </c>
      <c r="D4" t="s">
        <v>37</v>
      </c>
      <c r="E4" t="s">
        <v>38</v>
      </c>
      <c r="F4" t="str">
        <f>D3&amp;"/"&amp;E3</f>
        <v>Term 1/Term 2</v>
      </c>
      <c r="G4" t="s">
        <v>34</v>
      </c>
      <c r="H4" t="s">
        <v>35</v>
      </c>
    </row>
    <row r="5" spans="1:8" x14ac:dyDescent="0.3">
      <c r="A5" t="s">
        <v>26</v>
      </c>
      <c r="B5">
        <v>0.1</v>
      </c>
      <c r="C5">
        <v>6.8</v>
      </c>
      <c r="D5">
        <f>(C5-1)*B5</f>
        <v>0.57999999999999996</v>
      </c>
      <c r="E5">
        <f>1+(C5-1)*$F$1</f>
        <v>3.4699082902871008</v>
      </c>
      <c r="F5">
        <f>D5/E5</f>
        <v>0.16715139175969709</v>
      </c>
      <c r="G5">
        <f>B5/E5</f>
        <v>2.881920547580985E-2</v>
      </c>
      <c r="H5">
        <f>C5*G5</f>
        <v>0.19597059723550697</v>
      </c>
    </row>
    <row r="6" spans="1:8" x14ac:dyDescent="0.3">
      <c r="A6" t="s">
        <v>27</v>
      </c>
      <c r="B6">
        <v>0.3</v>
      </c>
      <c r="C6">
        <v>2.2000000000000002</v>
      </c>
      <c r="D6">
        <f t="shared" ref="D6:D8" si="0">(C6-1)*B6</f>
        <v>0.36000000000000004</v>
      </c>
      <c r="E6">
        <f t="shared" ref="E6:E8" si="1">1+(C6-1)*$F$1</f>
        <v>1.5110155083352623</v>
      </c>
      <c r="F6">
        <f t="shared" ref="F6:F8" si="2">D6/E6</f>
        <v>0.23825036739472277</v>
      </c>
      <c r="G6">
        <f t="shared" ref="G6:G8" si="3">B6/E6</f>
        <v>0.19854197282893563</v>
      </c>
      <c r="H6">
        <f t="shared" ref="H6:H8" si="4">C6*G6</f>
        <v>0.43679234022365843</v>
      </c>
    </row>
    <row r="7" spans="1:8" x14ac:dyDescent="0.3">
      <c r="A7" t="s">
        <v>28</v>
      </c>
      <c r="B7">
        <v>0.4</v>
      </c>
      <c r="C7">
        <v>0.8</v>
      </c>
      <c r="D7">
        <f t="shared" si="0"/>
        <v>-7.9999999999999988E-2</v>
      </c>
      <c r="E7">
        <f t="shared" si="1"/>
        <v>0.91483074861078961</v>
      </c>
      <c r="F7">
        <f t="shared" si="2"/>
        <v>-8.7447869588427665E-2</v>
      </c>
      <c r="G7">
        <f t="shared" si="3"/>
        <v>0.43723934794213842</v>
      </c>
      <c r="H7">
        <f t="shared" si="4"/>
        <v>0.34979147835371077</v>
      </c>
    </row>
    <row r="8" spans="1:8" x14ac:dyDescent="0.3">
      <c r="A8" t="s">
        <v>29</v>
      </c>
      <c r="B8">
        <v>0.2</v>
      </c>
      <c r="C8">
        <v>5.1999999999999998E-2</v>
      </c>
      <c r="D8">
        <f t="shared" si="0"/>
        <v>-0.18959999999999999</v>
      </c>
      <c r="E8">
        <f t="shared" si="1"/>
        <v>0.59629774841514283</v>
      </c>
      <c r="F8">
        <f t="shared" si="2"/>
        <v>-0.31796195860863852</v>
      </c>
      <c r="G8">
        <f t="shared" si="3"/>
        <v>0.33540290992472421</v>
      </c>
      <c r="H8">
        <f t="shared" si="4"/>
        <v>1.7440951316085657E-2</v>
      </c>
    </row>
    <row r="9" spans="1:8" x14ac:dyDescent="0.3">
      <c r="A9" t="s">
        <v>39</v>
      </c>
      <c r="B9">
        <f>SUM(B5:B8)</f>
        <v>1</v>
      </c>
      <c r="F9" s="1">
        <f>SUM(F5:F8)</f>
        <v>-8.0690426462748377E-6</v>
      </c>
      <c r="G9">
        <f t="shared" ref="G9:H9" si="5">SUM(G5:G8)</f>
        <v>1.0000034361716081</v>
      </c>
      <c r="H9">
        <f t="shared" si="5"/>
        <v>0.99999536712896198</v>
      </c>
    </row>
    <row r="10" spans="1:8" x14ac:dyDescent="0.3">
      <c r="F10" t="s">
        <v>52</v>
      </c>
    </row>
    <row r="11" spans="1:8" x14ac:dyDescent="0.3">
      <c r="A11" t="s">
        <v>41</v>
      </c>
    </row>
    <row r="13" spans="1:8" x14ac:dyDescent="0.3">
      <c r="A13" t="s">
        <v>42</v>
      </c>
      <c r="B13">
        <v>3.2</v>
      </c>
      <c r="C13" t="s">
        <v>54</v>
      </c>
    </row>
    <row r="14" spans="1:8" x14ac:dyDescent="0.3">
      <c r="E14" s="1" t="s">
        <v>36</v>
      </c>
      <c r="F14" s="1">
        <v>0.28840910459504854</v>
      </c>
    </row>
    <row r="16" spans="1:8" x14ac:dyDescent="0.3">
      <c r="D16" t="s">
        <v>31</v>
      </c>
      <c r="E16" t="s">
        <v>32</v>
      </c>
      <c r="F16" t="s">
        <v>33</v>
      </c>
    </row>
    <row r="17" spans="1:8" x14ac:dyDescent="0.3">
      <c r="B17" t="s">
        <v>19</v>
      </c>
      <c r="C17" t="s">
        <v>30</v>
      </c>
      <c r="D17" t="s">
        <v>37</v>
      </c>
      <c r="E17" t="s">
        <v>38</v>
      </c>
      <c r="F17" t="str">
        <f>D16&amp;"/"&amp;E16</f>
        <v>Term 1/Term 2</v>
      </c>
      <c r="G17" t="s">
        <v>34</v>
      </c>
      <c r="H17" t="s">
        <v>35</v>
      </c>
    </row>
    <row r="18" spans="1:8" x14ac:dyDescent="0.3">
      <c r="A18" t="s">
        <v>55</v>
      </c>
      <c r="B18">
        <v>0.78</v>
      </c>
      <c r="C18">
        <v>1.23</v>
      </c>
      <c r="D18">
        <f>(C18-1)*B18</f>
        <v>0.1794</v>
      </c>
      <c r="E18">
        <f>1+(C18-1)*$F$14</f>
        <v>1.0663340940568611</v>
      </c>
      <c r="F18">
        <f>D18/E18</f>
        <v>0.16823995500085145</v>
      </c>
      <c r="G18">
        <f>B18/E18</f>
        <v>0.73147806522109327</v>
      </c>
      <c r="H18">
        <f>C18*G18</f>
        <v>0.89971802022194469</v>
      </c>
    </row>
    <row r="19" spans="1:8" x14ac:dyDescent="0.3">
      <c r="A19" t="s">
        <v>56</v>
      </c>
      <c r="B19">
        <v>0.21</v>
      </c>
      <c r="C19">
        <v>0.37</v>
      </c>
      <c r="D19">
        <f t="shared" ref="D19:D20" si="6">(C19-1)*B19</f>
        <v>-0.1323</v>
      </c>
      <c r="E19">
        <f t="shared" ref="E19:E20" si="7">1+(C19-1)*$F$14</f>
        <v>0.81830226410511941</v>
      </c>
      <c r="F19">
        <f t="shared" ref="F19:F20" si="8">D19/E19</f>
        <v>-0.16167619937442174</v>
      </c>
      <c r="G19">
        <f t="shared" ref="G19:G20" si="9">B19/E19</f>
        <v>0.25662888789590749</v>
      </c>
      <c r="H19">
        <f t="shared" ref="H19:H20" si="10">C19*G19</f>
        <v>9.4952688521485765E-2</v>
      </c>
    </row>
    <row r="20" spans="1:8" x14ac:dyDescent="0.3">
      <c r="A20" t="s">
        <v>57</v>
      </c>
      <c r="B20">
        <v>0.01</v>
      </c>
      <c r="C20">
        <v>0.47</v>
      </c>
      <c r="D20">
        <f t="shared" si="6"/>
        <v>-5.3E-3</v>
      </c>
      <c r="E20">
        <f t="shared" si="7"/>
        <v>0.84714317456462429</v>
      </c>
      <c r="F20">
        <f t="shared" si="8"/>
        <v>-6.2563214331790495E-3</v>
      </c>
      <c r="G20">
        <f t="shared" si="9"/>
        <v>1.1804380062601981E-2</v>
      </c>
      <c r="H20">
        <f t="shared" si="10"/>
        <v>5.5480586294229303E-3</v>
      </c>
    </row>
    <row r="21" spans="1:8" x14ac:dyDescent="0.3">
      <c r="A21" t="s">
        <v>39</v>
      </c>
      <c r="B21">
        <f>SUM(B18:B20)</f>
        <v>1</v>
      </c>
      <c r="F21" s="1">
        <f>SUM(F18:F20)</f>
        <v>3.074341932506686E-4</v>
      </c>
      <c r="G21">
        <f t="shared" ref="G21:H21" si="11">SUM(G18:G20)</f>
        <v>0.99991133317960279</v>
      </c>
      <c r="H21">
        <f t="shared" si="11"/>
        <v>1.0002187673728533</v>
      </c>
    </row>
    <row r="22" spans="1:8" x14ac:dyDescent="0.3">
      <c r="F22" t="s">
        <v>52</v>
      </c>
    </row>
    <row r="23" spans="1:8" x14ac:dyDescent="0.3">
      <c r="A23" t="s">
        <v>58</v>
      </c>
      <c r="B23" t="s">
        <v>59</v>
      </c>
    </row>
    <row r="24" spans="1:8" x14ac:dyDescent="0.3">
      <c r="A24" t="s">
        <v>60</v>
      </c>
      <c r="B24" t="s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A6D1-F3DB-4F01-BA5B-E6BB4BF27B6E}">
  <dimension ref="A1:I11"/>
  <sheetViews>
    <sheetView zoomScale="115" zoomScaleNormal="115" workbookViewId="0">
      <selection activeCell="G14" sqref="G14"/>
    </sheetView>
  </sheetViews>
  <sheetFormatPr defaultRowHeight="14.4" x14ac:dyDescent="0.3"/>
  <sheetData>
    <row r="1" spans="1:9" x14ac:dyDescent="0.3">
      <c r="A1" t="s">
        <v>66</v>
      </c>
      <c r="F1" s="1" t="s">
        <v>36</v>
      </c>
      <c r="G1" s="1">
        <v>1.0081694098807683</v>
      </c>
    </row>
    <row r="3" spans="1:9" x14ac:dyDescent="0.3">
      <c r="E3" t="s">
        <v>31</v>
      </c>
      <c r="F3" t="s">
        <v>32</v>
      </c>
      <c r="G3" t="s">
        <v>33</v>
      </c>
    </row>
    <row r="4" spans="1:9" x14ac:dyDescent="0.3">
      <c r="B4" t="s">
        <v>65</v>
      </c>
      <c r="C4" t="s">
        <v>19</v>
      </c>
      <c r="D4" t="s">
        <v>30</v>
      </c>
      <c r="E4" t="s">
        <v>37</v>
      </c>
      <c r="F4" t="s">
        <v>38</v>
      </c>
      <c r="G4" t="str">
        <f>E3&amp;"/"&amp;F3</f>
        <v>Term 1/Term 2</v>
      </c>
      <c r="H4" t="s">
        <v>34</v>
      </c>
      <c r="I4" t="s">
        <v>35</v>
      </c>
    </row>
    <row r="5" spans="1:9" x14ac:dyDescent="0.3">
      <c r="A5" t="s">
        <v>26</v>
      </c>
      <c r="B5">
        <v>19</v>
      </c>
      <c r="C5">
        <f>B5/$B$8</f>
        <v>0.19</v>
      </c>
      <c r="D5">
        <v>3.5</v>
      </c>
      <c r="E5">
        <f>(D5-1)*C5</f>
        <v>0.47499999999999998</v>
      </c>
      <c r="F5">
        <f>1+(D5-1)*$G$1</f>
        <v>3.5204235247019207</v>
      </c>
      <c r="G5">
        <f>E5/F5</f>
        <v>0.13492694747295184</v>
      </c>
      <c r="H5">
        <f>C5/F5</f>
        <v>5.3970778989180734E-2</v>
      </c>
      <c r="I5">
        <f>D5*H5</f>
        <v>0.18889772646213257</v>
      </c>
    </row>
    <row r="6" spans="1:9" x14ac:dyDescent="0.3">
      <c r="A6" t="s">
        <v>27</v>
      </c>
      <c r="B6">
        <v>28</v>
      </c>
      <c r="C6">
        <f t="shared" ref="C6:C7" si="0">B6/$B$8</f>
        <v>0.28000000000000003</v>
      </c>
      <c r="D6">
        <v>1.5</v>
      </c>
      <c r="E6">
        <f t="shared" ref="E6:E7" si="1">(D6-1)*C6</f>
        <v>0.14000000000000001</v>
      </c>
      <c r="F6">
        <f t="shared" ref="F6:F7" si="2">1+(D6-1)*$G$1</f>
        <v>1.504084704940384</v>
      </c>
      <c r="G6">
        <f t="shared" ref="G6:G7" si="3">E6/F6</f>
        <v>9.3079864146048255E-2</v>
      </c>
      <c r="H6">
        <f t="shared" ref="H6:H7" si="4">C6/F6</f>
        <v>0.18615972829209651</v>
      </c>
      <c r="I6">
        <f t="shared" ref="I6:I7" si="5">D6*H6</f>
        <v>0.27923959243814478</v>
      </c>
    </row>
    <row r="7" spans="1:9" x14ac:dyDescent="0.3">
      <c r="A7" t="s">
        <v>28</v>
      </c>
      <c r="B7">
        <v>53</v>
      </c>
      <c r="C7">
        <f t="shared" si="0"/>
        <v>0.53</v>
      </c>
      <c r="D7">
        <v>0.7</v>
      </c>
      <c r="E7">
        <f t="shared" si="1"/>
        <v>-0.15900000000000003</v>
      </c>
      <c r="F7">
        <f t="shared" si="2"/>
        <v>0.69754917703576946</v>
      </c>
      <c r="G7">
        <f t="shared" si="3"/>
        <v>-0.22794091833878932</v>
      </c>
      <c r="H7">
        <f t="shared" si="4"/>
        <v>0.75980306112929763</v>
      </c>
      <c r="I7">
        <f t="shared" si="5"/>
        <v>0.53186214279050825</v>
      </c>
    </row>
    <row r="8" spans="1:9" x14ac:dyDescent="0.3">
      <c r="A8" t="s">
        <v>39</v>
      </c>
      <c r="B8">
        <f>SUM(B5:B7)</f>
        <v>100</v>
      </c>
      <c r="C8">
        <f t="shared" ref="C8" si="6">SUM(C5:C7)</f>
        <v>1</v>
      </c>
      <c r="G8">
        <f t="shared" ref="G8" si="7">SUM(G5:G7)</f>
        <v>6.5893280210782557E-5</v>
      </c>
      <c r="H8">
        <f t="shared" ref="H8" si="8">SUM(H5:H7)</f>
        <v>0.9999335684105749</v>
      </c>
      <c r="I8">
        <f t="shared" ref="I8" si="9">SUM(I5:I7)</f>
        <v>0.99999946169078557</v>
      </c>
    </row>
    <row r="10" spans="1:9" x14ac:dyDescent="0.3">
      <c r="A10" t="s">
        <v>58</v>
      </c>
      <c r="B10">
        <v>100</v>
      </c>
      <c r="C10" t="s">
        <v>62</v>
      </c>
    </row>
    <row r="11" spans="1:9" x14ac:dyDescent="0.3">
      <c r="A11" t="s">
        <v>63</v>
      </c>
      <c r="B11">
        <v>178</v>
      </c>
      <c r="C11" t="s">
        <v>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77FF-A1BC-4E0E-9D42-896AD9ACBEE3}">
  <sheetPr>
    <tabColor rgb="FFFF0000"/>
  </sheetPr>
  <dimension ref="A1:I25"/>
  <sheetViews>
    <sheetView zoomScaleNormal="100" workbookViewId="0">
      <selection activeCell="B7" sqref="B7"/>
    </sheetView>
  </sheetViews>
  <sheetFormatPr defaultRowHeight="14.4" x14ac:dyDescent="0.3"/>
  <cols>
    <col min="1" max="1" width="12.88671875" bestFit="1" customWidth="1"/>
  </cols>
  <sheetData>
    <row r="1" spans="1:9" x14ac:dyDescent="0.3">
      <c r="A1" t="s">
        <v>44</v>
      </c>
      <c r="B1">
        <v>1.1000000000000001</v>
      </c>
      <c r="C1" s="4"/>
    </row>
    <row r="2" spans="1:9" x14ac:dyDescent="0.3">
      <c r="A2" t="s">
        <v>45</v>
      </c>
      <c r="B2">
        <v>3</v>
      </c>
      <c r="C2" s="4"/>
    </row>
    <row r="3" spans="1:9" x14ac:dyDescent="0.3">
      <c r="A3" t="s">
        <v>46</v>
      </c>
      <c r="B3">
        <v>0.2</v>
      </c>
      <c r="C3" s="4"/>
    </row>
    <row r="4" spans="1:9" x14ac:dyDescent="0.3">
      <c r="A4" s="5" t="s">
        <v>47</v>
      </c>
      <c r="B4" s="5">
        <v>0.05</v>
      </c>
      <c r="C4" s="4"/>
    </row>
    <row r="5" spans="1:9" x14ac:dyDescent="0.3">
      <c r="A5" t="s">
        <v>48</v>
      </c>
      <c r="B5">
        <f>B1-B9</f>
        <v>0.77216875902829551</v>
      </c>
      <c r="C5" s="4" t="s">
        <v>67</v>
      </c>
    </row>
    <row r="6" spans="1:9" x14ac:dyDescent="0.3">
      <c r="A6" t="s">
        <v>49</v>
      </c>
      <c r="B6">
        <f>B2-B9</f>
        <v>2.6721687590282954</v>
      </c>
      <c r="C6" s="4" t="s">
        <v>68</v>
      </c>
    </row>
    <row r="7" spans="1:9" x14ac:dyDescent="0.3">
      <c r="A7" t="s">
        <v>50</v>
      </c>
      <c r="B7">
        <f>B3+(2*B9)</f>
        <v>0.8556624819434091</v>
      </c>
      <c r="C7" s="4" t="s">
        <v>69</v>
      </c>
    </row>
    <row r="8" spans="1:9" x14ac:dyDescent="0.3">
      <c r="A8" t="s">
        <v>47</v>
      </c>
      <c r="B8" s="1">
        <f>(B7^2)/(B5*B6^3)</f>
        <v>4.969367399868535E-2</v>
      </c>
      <c r="C8" s="4" t="s">
        <v>70</v>
      </c>
    </row>
    <row r="9" spans="1:9" x14ac:dyDescent="0.3">
      <c r="A9" t="s">
        <v>1</v>
      </c>
      <c r="B9" s="1">
        <v>0.32783124097170457</v>
      </c>
      <c r="C9" s="4"/>
    </row>
    <row r="11" spans="1:9" x14ac:dyDescent="0.3">
      <c r="A11" t="s">
        <v>42</v>
      </c>
      <c r="B11">
        <v>4.2</v>
      </c>
      <c r="C11" t="s">
        <v>43</v>
      </c>
    </row>
    <row r="12" spans="1:9" x14ac:dyDescent="0.3">
      <c r="B12" t="s">
        <v>51</v>
      </c>
    </row>
    <row r="13" spans="1:9" x14ac:dyDescent="0.3">
      <c r="I13" t="s">
        <v>83</v>
      </c>
    </row>
    <row r="14" spans="1:9" x14ac:dyDescent="0.3">
      <c r="F14" t="s">
        <v>74</v>
      </c>
      <c r="G14" t="s">
        <v>75</v>
      </c>
      <c r="H14" t="s">
        <v>76</v>
      </c>
      <c r="I14" t="s">
        <v>35</v>
      </c>
    </row>
    <row r="15" spans="1:9" x14ac:dyDescent="0.3">
      <c r="F15" t="s">
        <v>44</v>
      </c>
      <c r="G15">
        <v>0.5</v>
      </c>
      <c r="H15">
        <f>G15-$H$19</f>
        <v>0.4807562971690158</v>
      </c>
      <c r="I15">
        <f>H15/$H$18</f>
        <v>0.24271350183570481</v>
      </c>
    </row>
    <row r="16" spans="1:9" x14ac:dyDescent="0.3">
      <c r="F16" t="s">
        <v>45</v>
      </c>
      <c r="G16">
        <v>1.5</v>
      </c>
      <c r="H16">
        <f>G16-($H$19)</f>
        <v>1.4807562971690158</v>
      </c>
      <c r="I16">
        <f t="shared" ref="I16:I17" si="0">H16/$H$18</f>
        <v>0.74757116727856832</v>
      </c>
    </row>
    <row r="17" spans="1:9" x14ac:dyDescent="0.3">
      <c r="A17" t="s">
        <v>44</v>
      </c>
      <c r="B17">
        <v>1.1000000000000001</v>
      </c>
      <c r="F17" t="s">
        <v>46</v>
      </c>
      <c r="G17">
        <v>0</v>
      </c>
      <c r="H17">
        <f>G17+($H$19)</f>
        <v>1.9243702830984172E-2</v>
      </c>
      <c r="I17">
        <f t="shared" si="0"/>
        <v>9.7153308857268906E-3</v>
      </c>
    </row>
    <row r="18" spans="1:9" x14ac:dyDescent="0.3">
      <c r="A18" t="s">
        <v>45</v>
      </c>
      <c r="B18">
        <v>3</v>
      </c>
      <c r="F18" t="s">
        <v>39</v>
      </c>
      <c r="G18">
        <f>SUM(G15:G17)</f>
        <v>2</v>
      </c>
      <c r="H18">
        <f>SUM(H15:H17)</f>
        <v>1.9807562971690158</v>
      </c>
      <c r="I18">
        <f>SUM(I15:I17)</f>
        <v>1</v>
      </c>
    </row>
    <row r="19" spans="1:9" x14ac:dyDescent="0.3">
      <c r="A19" t="s">
        <v>46</v>
      </c>
      <c r="B19">
        <v>0.2</v>
      </c>
      <c r="G19" t="s">
        <v>81</v>
      </c>
      <c r="H19">
        <v>1.9243702830984172E-2</v>
      </c>
    </row>
    <row r="20" spans="1:9" x14ac:dyDescent="0.3">
      <c r="A20" s="5" t="s">
        <v>47</v>
      </c>
      <c r="B20" s="5">
        <v>0.5</v>
      </c>
      <c r="G20" t="s">
        <v>82</v>
      </c>
      <c r="H20">
        <f>0.05-(H17)/(H15^0.5)*(H16^1.5)</f>
        <v>-9.3872505495737335E-6</v>
      </c>
    </row>
    <row r="21" spans="1:9" x14ac:dyDescent="0.3">
      <c r="A21" t="s">
        <v>48</v>
      </c>
      <c r="B21">
        <f>B17-B25</f>
        <v>0.40806957189200477</v>
      </c>
    </row>
    <row r="22" spans="1:9" x14ac:dyDescent="0.3">
      <c r="A22" t="s">
        <v>49</v>
      </c>
      <c r="B22">
        <f>B18-B25</f>
        <v>2.3080695718920046</v>
      </c>
    </row>
    <row r="23" spans="1:9" x14ac:dyDescent="0.3">
      <c r="A23" t="s">
        <v>50</v>
      </c>
      <c r="B23">
        <f>B19+(2*B25)</f>
        <v>1.5838608562159906</v>
      </c>
    </row>
    <row r="24" spans="1:9" x14ac:dyDescent="0.3">
      <c r="A24" t="s">
        <v>47</v>
      </c>
      <c r="B24" s="1">
        <f>(B23^2)/(B21*B22^3)</f>
        <v>0.49998059878963813</v>
      </c>
    </row>
    <row r="25" spans="1:9" x14ac:dyDescent="0.3">
      <c r="A25" t="s">
        <v>1</v>
      </c>
      <c r="B25" s="1">
        <v>0.69193042810799532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1CD9-5A2C-43D6-AA35-9007CAFD9727}">
  <dimension ref="A4:D12"/>
  <sheetViews>
    <sheetView zoomScale="130" zoomScaleNormal="130" workbookViewId="0">
      <selection activeCell="C11" sqref="C11"/>
    </sheetView>
  </sheetViews>
  <sheetFormatPr defaultRowHeight="14.4" x14ac:dyDescent="0.3"/>
  <sheetData>
    <row r="4" spans="1:4" x14ac:dyDescent="0.3">
      <c r="D4" t="s">
        <v>83</v>
      </c>
    </row>
    <row r="5" spans="1:4" x14ac:dyDescent="0.3">
      <c r="A5" t="s">
        <v>74</v>
      </c>
      <c r="B5" t="s">
        <v>75</v>
      </c>
      <c r="C5" t="s">
        <v>76</v>
      </c>
      <c r="D5" t="s">
        <v>35</v>
      </c>
    </row>
    <row r="6" spans="1:4" x14ac:dyDescent="0.3">
      <c r="A6" t="s">
        <v>77</v>
      </c>
      <c r="B6">
        <v>1</v>
      </c>
      <c r="C6">
        <f>1-$C$11</f>
        <v>7.5861180431890163E-2</v>
      </c>
      <c r="D6">
        <f>C6/$C$10</f>
        <v>3.7930590215945081E-2</v>
      </c>
    </row>
    <row r="7" spans="1:4" x14ac:dyDescent="0.3">
      <c r="A7" t="s">
        <v>78</v>
      </c>
      <c r="B7">
        <v>1</v>
      </c>
      <c r="C7">
        <f>1-$C$11</f>
        <v>7.5861180431890163E-2</v>
      </c>
      <c r="D7">
        <f t="shared" ref="D7:D9" si="0">C7/$C$10</f>
        <v>3.7930590215945081E-2</v>
      </c>
    </row>
    <row r="8" spans="1:4" x14ac:dyDescent="0.3">
      <c r="A8" t="s">
        <v>79</v>
      </c>
      <c r="B8">
        <v>0</v>
      </c>
      <c r="C8">
        <f>B8+$C$11</f>
        <v>0.92413881956810984</v>
      </c>
      <c r="D8">
        <f t="shared" si="0"/>
        <v>0.46206940978405492</v>
      </c>
    </row>
    <row r="9" spans="1:4" x14ac:dyDescent="0.3">
      <c r="A9" t="s">
        <v>80</v>
      </c>
      <c r="B9">
        <v>0</v>
      </c>
      <c r="C9">
        <f>B9+$C$11</f>
        <v>0.92413881956810984</v>
      </c>
      <c r="D9">
        <f t="shared" si="0"/>
        <v>0.46206940978405492</v>
      </c>
    </row>
    <row r="10" spans="1:4" x14ac:dyDescent="0.3">
      <c r="A10" t="s">
        <v>39</v>
      </c>
      <c r="B10">
        <f>SUM(B6:B9)</f>
        <v>2</v>
      </c>
      <c r="C10">
        <f>SUM(C6:C9)</f>
        <v>2</v>
      </c>
      <c r="D10">
        <f>SUM(D6:D9)</f>
        <v>1</v>
      </c>
    </row>
    <row r="11" spans="1:4" x14ac:dyDescent="0.3">
      <c r="B11" t="s">
        <v>81</v>
      </c>
      <c r="C11">
        <v>0.92413881956810984</v>
      </c>
    </row>
    <row r="12" spans="1:4" x14ac:dyDescent="0.3">
      <c r="B12" t="s">
        <v>82</v>
      </c>
      <c r="C12">
        <f>148.4-(C8*C9)/(C6*C7)</f>
        <v>-4.558308014566137E-4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CCC7-0BA2-4AAA-94FD-F61A1820F305}">
  <dimension ref="A1:I15"/>
  <sheetViews>
    <sheetView tabSelected="1" zoomScale="130" zoomScaleNormal="130" workbookViewId="0">
      <selection activeCell="K13" sqref="K13"/>
    </sheetView>
  </sheetViews>
  <sheetFormatPr defaultRowHeight="14.4" x14ac:dyDescent="0.3"/>
  <cols>
    <col min="1" max="1" width="9.6640625" bestFit="1" customWidth="1"/>
    <col min="6" max="6" width="9.6640625" bestFit="1" customWidth="1"/>
  </cols>
  <sheetData>
    <row r="1" spans="1:9" x14ac:dyDescent="0.3">
      <c r="B1" t="s">
        <v>25</v>
      </c>
    </row>
    <row r="3" spans="1:9" x14ac:dyDescent="0.3">
      <c r="B3" t="s">
        <v>24</v>
      </c>
      <c r="F3" t="s">
        <v>1</v>
      </c>
      <c r="G3" cm="1">
        <f t="array" ref="G3:G5">MMULT(MINVERSE(B10:D12),I10:I12)</f>
        <v>8.2272727272727302</v>
      </c>
    </row>
    <row r="4" spans="1:9" x14ac:dyDescent="0.3">
      <c r="F4" t="s">
        <v>18</v>
      </c>
      <c r="G4">
        <v>-6.545454545454545</v>
      </c>
    </row>
    <row r="5" spans="1:9" x14ac:dyDescent="0.3">
      <c r="B5" t="s">
        <v>10</v>
      </c>
      <c r="F5" t="s">
        <v>19</v>
      </c>
      <c r="G5">
        <v>-5.6477272727272725</v>
      </c>
    </row>
    <row r="6" spans="1:9" x14ac:dyDescent="0.3">
      <c r="B6" t="s">
        <v>11</v>
      </c>
    </row>
    <row r="7" spans="1:9" x14ac:dyDescent="0.3">
      <c r="B7" t="s">
        <v>12</v>
      </c>
    </row>
    <row r="9" spans="1:9" x14ac:dyDescent="0.3">
      <c r="B9" t="s">
        <v>13</v>
      </c>
      <c r="G9" t="s">
        <v>21</v>
      </c>
      <c r="I9" t="s">
        <v>22</v>
      </c>
    </row>
    <row r="10" spans="1:9" x14ac:dyDescent="0.3">
      <c r="A10" t="s">
        <v>14</v>
      </c>
      <c r="B10" s="2">
        <v>5</v>
      </c>
      <c r="C10" s="2">
        <v>1</v>
      </c>
      <c r="D10" s="2">
        <v>4</v>
      </c>
      <c r="F10" t="s">
        <v>14</v>
      </c>
      <c r="G10" s="2">
        <f>SUMPRODUCT(B10:D10,$B$15:$D$15)</f>
        <v>11.999999999999993</v>
      </c>
      <c r="H10" s="2" t="s">
        <v>23</v>
      </c>
      <c r="I10" s="2">
        <v>12</v>
      </c>
    </row>
    <row r="11" spans="1:9" x14ac:dyDescent="0.3">
      <c r="A11" t="s">
        <v>15</v>
      </c>
      <c r="B11" s="2">
        <v>6</v>
      </c>
      <c r="C11" s="2">
        <v>-7</v>
      </c>
      <c r="D11" s="2">
        <v>8</v>
      </c>
      <c r="F11" t="s">
        <v>15</v>
      </c>
      <c r="G11" s="2">
        <f t="shared" ref="G11:G12" si="0">SUMPRODUCT(B11:D11,$B$15:$D$15)</f>
        <v>49.999999999999986</v>
      </c>
      <c r="H11" s="2" t="s">
        <v>23</v>
      </c>
      <c r="I11" s="2">
        <v>50</v>
      </c>
    </row>
    <row r="12" spans="1:9" x14ac:dyDescent="0.3">
      <c r="A12" t="s">
        <v>16</v>
      </c>
      <c r="B12" s="2">
        <v>4</v>
      </c>
      <c r="C12" s="2">
        <v>-2</v>
      </c>
      <c r="D12" s="2">
        <v>0</v>
      </c>
      <c r="F12" t="s">
        <v>16</v>
      </c>
      <c r="G12" s="2">
        <f t="shared" si="0"/>
        <v>46</v>
      </c>
      <c r="H12" s="2" t="s">
        <v>23</v>
      </c>
      <c r="I12" s="2">
        <v>46</v>
      </c>
    </row>
    <row r="14" spans="1:9" x14ac:dyDescent="0.3">
      <c r="A14" t="s">
        <v>17</v>
      </c>
      <c r="B14" s="2" t="s">
        <v>1</v>
      </c>
      <c r="C14" s="2" t="s">
        <v>18</v>
      </c>
      <c r="D14" s="2" t="s">
        <v>19</v>
      </c>
    </row>
    <row r="15" spans="1:9" x14ac:dyDescent="0.3">
      <c r="A15" t="s">
        <v>20</v>
      </c>
      <c r="B15" s="3">
        <v>8.2272727272727266</v>
      </c>
      <c r="C15" s="3">
        <v>-6.545454545454545</v>
      </c>
      <c r="D15" s="3">
        <v>-5.6477272727272734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Intro</vt:lpstr>
      <vt:lpstr>1a</vt:lpstr>
      <vt:lpstr>2a</vt:lpstr>
      <vt:lpstr>3a</vt:lpstr>
      <vt:lpstr>3b</vt:lpstr>
      <vt:lpstr>4a</vt:lpstr>
      <vt:lpstr>4a_ex</vt:lpstr>
      <vt:lpstr>4b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Akomolafe</dc:creator>
  <cp:lastModifiedBy>David Akomolafe</cp:lastModifiedBy>
  <dcterms:created xsi:type="dcterms:W3CDTF">2023-03-09T07:08:46Z</dcterms:created>
  <dcterms:modified xsi:type="dcterms:W3CDTF">2023-03-12T17:02:59Z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2023-03-09T08:15:48Z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538229e5-4418-4f9c-acbf-513e646c509e</vt:lpwstr>
  </property>
  <property fmtid="{D5CDD505-2E9C-101B-9397-08002B2CF9AE}" pid="7" name="MSIP_Label_defa4170-0d19-0005-0004-bc88714345d2_ActionId">
    <vt:lpwstr>ab6fe319-ff8a-47f7-9551-f43723fed435</vt:lpwstr>
  </property>
  <property fmtid="{D5CDD505-2E9C-101B-9397-08002B2CF9AE}" pid="8" name="MSIP_Label_defa4170-0d19-0005-0004-bc88714345d2_ContentBits">
    <vt:lpwstr>0</vt:lpwstr>
  </property>
</Properties>
</file>