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CHE500\502\"/>
    </mc:Choice>
  </mc:AlternateContent>
  <xr:revisionPtr revIDLastSave="0" documentId="13_ncr:1_{0CEE5AAA-41A8-47CF-A52A-A487A19F0684}" xr6:coauthVersionLast="47" xr6:coauthVersionMax="47" xr10:uidLastSave="{00000000-0000-0000-0000-000000000000}"/>
  <bookViews>
    <workbookView xWindow="2232" yWindow="2232" windowWidth="17280" windowHeight="9420" activeTab="3" xr2:uid="{1EB00A7B-A4DB-4AB9-9E96-7D6D2D7BA4E8}"/>
  </bookViews>
  <sheets>
    <sheet name="Sheet1" sheetId="1" r:id="rId1"/>
    <sheet name="Sheet2" sheetId="2" r:id="rId2"/>
    <sheet name="Sheet3" sheetId="4" r:id="rId3"/>
    <sheet name="3_4" sheetId="3" r:id="rId4"/>
  </sheets>
  <definedNames>
    <definedName name="solver_adj" localSheetId="1" hidden="1">Sheet2!$G$17:$G$19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Sheet2!$I$14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C5" i="2"/>
  <c r="C6" i="2"/>
  <c r="C7" i="2"/>
  <c r="C8" i="2"/>
  <c r="C9" i="2"/>
  <c r="C10" i="2"/>
  <c r="C11" i="2"/>
  <c r="C12" i="2"/>
  <c r="C13" i="2"/>
  <c r="C4" i="2"/>
  <c r="D2" i="3"/>
  <c r="C2" i="3"/>
  <c r="C6" i="3"/>
  <c r="K5" i="2"/>
  <c r="L5" i="2" s="1"/>
  <c r="M5" i="2" s="1"/>
  <c r="K6" i="2"/>
  <c r="L6" i="2" s="1"/>
  <c r="M6" i="2" s="1"/>
  <c r="K7" i="2"/>
  <c r="L7" i="2" s="1"/>
  <c r="M7" i="2" s="1"/>
  <c r="K8" i="2"/>
  <c r="L8" i="2" s="1"/>
  <c r="M8" i="2" s="1"/>
  <c r="K9" i="2"/>
  <c r="L9" i="2" s="1"/>
  <c r="M9" i="2" s="1"/>
  <c r="K10" i="2"/>
  <c r="L10" i="2" s="1"/>
  <c r="M10" i="2" s="1"/>
  <c r="K11" i="2"/>
  <c r="L11" i="2" s="1"/>
  <c r="M11" i="2" s="1"/>
  <c r="K12" i="2"/>
  <c r="L12" i="2" s="1"/>
  <c r="M12" i="2" s="1"/>
  <c r="K13" i="2"/>
  <c r="L13" i="2" s="1"/>
  <c r="M13" i="2" s="1"/>
  <c r="K4" i="2"/>
  <c r="L4" i="2" s="1"/>
  <c r="M4" i="2" s="1"/>
  <c r="G5" i="2"/>
  <c r="H5" i="2" s="1"/>
  <c r="I5" i="2" s="1"/>
  <c r="G6" i="2"/>
  <c r="H6" i="2" s="1"/>
  <c r="I6" i="2" s="1"/>
  <c r="G7" i="2"/>
  <c r="H7" i="2" s="1"/>
  <c r="I7" i="2" s="1"/>
  <c r="G8" i="2"/>
  <c r="H8" i="2" s="1"/>
  <c r="I8" i="2" s="1"/>
  <c r="G9" i="2"/>
  <c r="H9" i="2" s="1"/>
  <c r="I9" i="2" s="1"/>
  <c r="G10" i="2"/>
  <c r="H10" i="2" s="1"/>
  <c r="I10" i="2" s="1"/>
  <c r="G11" i="2"/>
  <c r="H11" i="2" s="1"/>
  <c r="I11" i="2" s="1"/>
  <c r="G12" i="2"/>
  <c r="H12" i="2" s="1"/>
  <c r="I12" i="2" s="1"/>
  <c r="G13" i="2"/>
  <c r="H13" i="2" s="1"/>
  <c r="I13" i="2" s="1"/>
  <c r="G4" i="2"/>
  <c r="H4" i="2" s="1"/>
  <c r="I4" i="2" s="1"/>
  <c r="G17" i="1" a="1"/>
  <c r="G17" i="1" s="1"/>
  <c r="B17" i="1" a="1"/>
  <c r="B17" i="1" s="1"/>
  <c r="I4" i="1" a="1"/>
  <c r="I4" i="1" s="1"/>
  <c r="I6" i="4" l="1" a="1"/>
  <c r="I6" i="4" s="1"/>
  <c r="I22" i="4" s="1" a="1"/>
  <c r="I22" i="4" s="1"/>
  <c r="C23" i="1" a="1"/>
  <c r="C23" i="1" s="1"/>
  <c r="E2" i="3"/>
  <c r="M14" i="2"/>
  <c r="I14" i="2"/>
  <c r="I11" i="4" l="1" a="1"/>
  <c r="I11" i="4" s="1"/>
  <c r="I16" i="4" s="1" a="1"/>
  <c r="I16" i="4" s="1"/>
  <c r="I27" i="4" s="1" a="1"/>
  <c r="I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<sst xmlns="http://schemas.openxmlformats.org/spreadsheetml/2006/main" count="100" uniqueCount="59">
  <si>
    <t>x</t>
  </si>
  <si>
    <t>Y</t>
  </si>
  <si>
    <t>x1 = 1</t>
  </si>
  <si>
    <t>x2 = N</t>
  </si>
  <si>
    <t>x3 = A</t>
  </si>
  <si>
    <t>Labour cost</t>
  </si>
  <si>
    <t>x'x</t>
  </si>
  <si>
    <t>x transpose</t>
  </si>
  <si>
    <t>x'Y</t>
  </si>
  <si>
    <t>B</t>
  </si>
  <si>
    <t>y</t>
  </si>
  <si>
    <t>Yassumed</t>
  </si>
  <si>
    <t>(Y-Yassumed)</t>
  </si>
  <si>
    <t>(Y-Yassumed)2</t>
  </si>
  <si>
    <t>Y = ax2 + bx + c</t>
  </si>
  <si>
    <t>a</t>
  </si>
  <si>
    <t>b</t>
  </si>
  <si>
    <t>c</t>
  </si>
  <si>
    <t>NPER</t>
  </si>
  <si>
    <t>Interest</t>
  </si>
  <si>
    <t>Payback Rate</t>
  </si>
  <si>
    <t>Number of Payments</t>
  </si>
  <si>
    <t>10.5% annual to monthly</t>
  </si>
  <si>
    <t>x^2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</si>
  <si>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</si>
  <si>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</si>
  <si>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</si>
  <si>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</si>
  <si>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</si>
  <si>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</si>
  <si>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</si>
  <si>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</si>
  <si>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</si>
  <si>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</si>
  <si>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</si>
  <si>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</si>
  <si>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</si>
  <si>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</si>
  <si>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</si>
  <si>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</si>
  <si>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</si>
  <si>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</si>
  <si>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</si>
  <si>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</si>
  <si>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</si>
  <si>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</si>
  <si>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</si>
  <si>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</si>
  <si>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</si>
  <si>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</si>
  <si>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</si>
  <si>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B = inv(x'x)*x'y</t>
  </si>
  <si>
    <t>x'</t>
  </si>
  <si>
    <t>inv(x'x)</t>
  </si>
  <si>
    <t>x'y</t>
  </si>
  <si>
    <t>b1</t>
  </si>
  <si>
    <t>b2</t>
  </si>
  <si>
    <t>b3</t>
  </si>
  <si>
    <t>y = b3x2 + b2x +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</si>
</sst>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6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Sheet2!$B$4:$B$13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Sheet2!$D$4:$D$13</c:f>
              <c:numCache>
                <c:formatCode>General</c:formatCode>
                <c:ptCount val="10"/>
                <c:pt idx="0">
                  <c:v>73</c:v>
                </c:pt>
                <c:pt idx="1">
                  <c:v>78</c:v>
                </c:pt>
                <c:pt idx="2">
                  <c:v>85</c:v>
                </c:pt>
                <c:pt idx="3">
                  <c:v>90</c:v>
                </c:pt>
                <c:pt idx="4">
                  <c:v>91</c:v>
                </c:pt>
                <c:pt idx="5">
                  <c:v>87</c:v>
                </c:pt>
                <c:pt idx="6">
                  <c:v>86</c:v>
                </c:pt>
                <c:pt idx="7">
                  <c:v>91</c:v>
                </c:pt>
                <c:pt idx="8">
                  <c:v>75</c:v>
                </c:pt>
                <c:pt idx="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A-4DC4-B6DE-78557981B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747216"/>
        <c:axId val="728749376"/>
      </c:scatterChart>
      <c:valAx>
        <c:axId val="72874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49376"/>
        <c:crosses val="autoZero"/>
        <c:crossBetween val="midCat"/>
      </c:valAx>
      <c:valAx>
        <c:axId val="7287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4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21</xdr:row>
      <xdr:rowOff>68580</xdr:rowOff>
    </xdr:from>
    <xdr:to>
      <xdr:col>11</xdr:col>
      <xdr:colOff>7620</xdr:colOff>
      <xdr:row>36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8F5EB7-59B9-D065-257B-3D499BF7C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8828-1EAB-4058-9A30-4D162B3F29CA}">
  <dimension ref="B2:R30"/>
  <sheetViews>
    <sheetView zoomScale="106" workbookViewId="0">
      <selection activeCell="B28" sqref="B28"/>
    </sheetView>
  </sheetViews>
  <sheetFormatPr defaultRowHeight="14.4" x14ac:dyDescent="0.3"/>
  <sheetData>
    <row r="2" spans="2:18" x14ac:dyDescent="0.3">
      <c r="B2" s="10" t="s">
        <v>0</v>
      </c>
      <c r="C2" s="10"/>
      <c r="D2" s="10"/>
      <c r="G2" t="s">
        <v>1</v>
      </c>
    </row>
    <row r="3" spans="2:18" x14ac:dyDescent="0.3">
      <c r="B3" s="1" t="s">
        <v>2</v>
      </c>
      <c r="C3" s="1" t="s">
        <v>3</v>
      </c>
      <c r="D3" s="1" t="s">
        <v>4</v>
      </c>
      <c r="G3" s="1" t="s">
        <v>5</v>
      </c>
      <c r="I3" t="s">
        <v>7</v>
      </c>
    </row>
    <row r="4" spans="2:18" x14ac:dyDescent="0.3">
      <c r="B4">
        <v>1</v>
      </c>
      <c r="C4">
        <v>120</v>
      </c>
      <c r="D4">
        <v>550</v>
      </c>
      <c r="G4">
        <v>310</v>
      </c>
      <c r="I4" cm="1">
        <f t="array" ref="I4:R6">TRANSPOSE(B4:D13)</f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 x14ac:dyDescent="0.3">
      <c r="B5">
        <v>1</v>
      </c>
      <c r="C5">
        <v>130</v>
      </c>
      <c r="D5">
        <v>600</v>
      </c>
      <c r="G5">
        <v>300</v>
      </c>
      <c r="I5">
        <v>120</v>
      </c>
      <c r="J5">
        <v>130</v>
      </c>
      <c r="K5">
        <v>108</v>
      </c>
      <c r="L5">
        <v>110</v>
      </c>
      <c r="M5">
        <v>84</v>
      </c>
      <c r="N5">
        <v>90</v>
      </c>
      <c r="O5">
        <v>80</v>
      </c>
      <c r="P5">
        <v>55</v>
      </c>
      <c r="Q5">
        <v>64</v>
      </c>
      <c r="R5">
        <v>50</v>
      </c>
    </row>
    <row r="6" spans="2:18" x14ac:dyDescent="0.3">
      <c r="B6">
        <v>1</v>
      </c>
      <c r="C6">
        <v>108</v>
      </c>
      <c r="D6">
        <v>520</v>
      </c>
      <c r="G6">
        <v>275</v>
      </c>
      <c r="I6">
        <v>550</v>
      </c>
      <c r="J6">
        <v>600</v>
      </c>
      <c r="K6">
        <v>520</v>
      </c>
      <c r="L6">
        <v>420</v>
      </c>
      <c r="M6">
        <v>400</v>
      </c>
      <c r="N6">
        <v>300</v>
      </c>
      <c r="O6">
        <v>230</v>
      </c>
      <c r="P6">
        <v>120</v>
      </c>
      <c r="Q6">
        <v>190</v>
      </c>
      <c r="R6">
        <v>100</v>
      </c>
    </row>
    <row r="7" spans="2:18" x14ac:dyDescent="0.3">
      <c r="B7">
        <v>1</v>
      </c>
      <c r="C7">
        <v>110</v>
      </c>
      <c r="D7">
        <v>420</v>
      </c>
      <c r="G7">
        <v>250</v>
      </c>
    </row>
    <row r="8" spans="2:18" x14ac:dyDescent="0.3">
      <c r="B8">
        <v>1</v>
      </c>
      <c r="C8">
        <v>84</v>
      </c>
      <c r="D8">
        <v>400</v>
      </c>
      <c r="G8">
        <v>220</v>
      </c>
    </row>
    <row r="9" spans="2:18" x14ac:dyDescent="0.3">
      <c r="B9">
        <v>1</v>
      </c>
      <c r="C9">
        <v>90</v>
      </c>
      <c r="D9">
        <v>300</v>
      </c>
      <c r="G9">
        <v>200</v>
      </c>
    </row>
    <row r="10" spans="2:18" x14ac:dyDescent="0.3">
      <c r="B10">
        <v>1</v>
      </c>
      <c r="C10">
        <v>80</v>
      </c>
      <c r="D10">
        <v>230</v>
      </c>
      <c r="G10">
        <v>190</v>
      </c>
    </row>
    <row r="11" spans="2:18" x14ac:dyDescent="0.3">
      <c r="B11">
        <v>1</v>
      </c>
      <c r="C11">
        <v>55</v>
      </c>
      <c r="D11">
        <v>120</v>
      </c>
      <c r="G11">
        <v>150</v>
      </c>
      <c r="I11" t="s">
        <v>24</v>
      </c>
    </row>
    <row r="12" spans="2:18" ht="15" thickBot="1" x14ac:dyDescent="0.35">
      <c r="B12">
        <v>1</v>
      </c>
      <c r="C12">
        <v>64</v>
      </c>
      <c r="D12">
        <v>190</v>
      </c>
      <c r="G12">
        <v>140</v>
      </c>
    </row>
    <row r="13" spans="2:18" x14ac:dyDescent="0.3">
      <c r="B13">
        <v>1</v>
      </c>
      <c r="C13">
        <v>50</v>
      </c>
      <c r="D13">
        <v>100</v>
      </c>
      <c r="G13">
        <v>100</v>
      </c>
      <c r="I13" s="9" t="s">
        <v>25</v>
      </c>
      <c r="J13" s="9"/>
    </row>
    <row r="14" spans="2:18" x14ac:dyDescent="0.3">
      <c r="I14" t="s">
        <v>26</v>
      </c>
      <c r="J14">
        <v>0.98200139505276107</v>
      </c>
    </row>
    <row r="15" spans="2:18" x14ac:dyDescent="0.3">
      <c r="I15" t="s">
        <v>27</v>
      </c>
      <c r="J15">
        <v>0.96432673988556883</v>
      </c>
    </row>
    <row r="16" spans="2:18" x14ac:dyDescent="0.3">
      <c r="B16" t="s">
        <v>6</v>
      </c>
      <c r="G16" t="s">
        <v>8</v>
      </c>
      <c r="I16" t="s">
        <v>28</v>
      </c>
      <c r="J16">
        <v>0.94649010982835335</v>
      </c>
    </row>
    <row r="17" spans="2:17" x14ac:dyDescent="0.3">
      <c r="B17" cm="1">
        <f t="array" ref="B17:D19">MMULT(TRANSPOSE(B4:D13),B4:D13)</f>
        <v>10</v>
      </c>
      <c r="C17">
        <v>891</v>
      </c>
      <c r="D17">
        <v>3430</v>
      </c>
      <c r="G17" cm="1">
        <f t="array" ref="G17:G19">MMULT(TRANSPOSE(B4:D13),G4:G13)</f>
        <v>2135</v>
      </c>
      <c r="I17" t="s">
        <v>29</v>
      </c>
      <c r="J17">
        <v>16.357393273887322</v>
      </c>
    </row>
    <row r="18" spans="2:17" ht="15" thickBot="1" x14ac:dyDescent="0.35">
      <c r="B18">
        <v>891</v>
      </c>
      <c r="C18">
        <v>86241</v>
      </c>
      <c r="D18">
        <v>349120</v>
      </c>
      <c r="G18">
        <v>207290</v>
      </c>
      <c r="I18" s="7" t="s">
        <v>30</v>
      </c>
      <c r="J18" s="7">
        <v>10</v>
      </c>
    </row>
    <row r="19" spans="2:17" x14ac:dyDescent="0.3">
      <c r="B19">
        <v>3430</v>
      </c>
      <c r="C19">
        <v>349120</v>
      </c>
      <c r="D19">
        <v>1472700</v>
      </c>
      <c r="G19">
        <v>844800</v>
      </c>
    </row>
    <row r="20" spans="2:17" ht="15" thickBot="1" x14ac:dyDescent="0.35">
      <c r="I20" t="s">
        <v>31</v>
      </c>
    </row>
    <row r="21" spans="2:17" x14ac:dyDescent="0.3">
      <c r="I21" s="8"/>
      <c r="J21" s="8" t="s">
        <v>36</v>
      </c>
      <c r="K21" s="8" t="s">
        <v>37</v>
      </c>
      <c r="L21" s="8" t="s">
        <v>38</v>
      </c>
      <c r="M21" s="8" t="s">
        <v>39</v>
      </c>
      <c r="N21" s="8" t="s">
        <v>40</v>
      </c>
    </row>
    <row r="22" spans="2:17" x14ac:dyDescent="0.3">
      <c r="C22" t="s">
        <v>9</v>
      </c>
      <c r="I22" t="s">
        <v>32</v>
      </c>
      <c r="J22">
        <v>3</v>
      </c>
      <c r="K22">
        <v>43397.114111700314</v>
      </c>
      <c r="L22">
        <v>14465.704703900105</v>
      </c>
      <c r="M22">
        <v>54.064402120369408</v>
      </c>
      <c r="N22">
        <v>9.7968134723162498E-5</v>
      </c>
    </row>
    <row r="23" spans="2:17" x14ac:dyDescent="0.3">
      <c r="B23" t="s">
        <v>55</v>
      </c>
      <c r="C23" cm="1">
        <f t="array" ref="C23:C25">MMULT(MINVERSE(_xlfn.ANCHORARRAY(B17)),_xlfn.ANCHORARRAY(G17))</f>
        <v>38.177277751077781</v>
      </c>
      <c r="I23" t="s">
        <v>33</v>
      </c>
      <c r="J23">
        <v>6</v>
      </c>
      <c r="K23">
        <v>1605.3858882996851</v>
      </c>
      <c r="L23">
        <v>267.56431471661421</v>
      </c>
    </row>
    <row r="24" spans="2:17" ht="15" thickBot="1" x14ac:dyDescent="0.35">
      <c r="B24" t="s">
        <v>56</v>
      </c>
      <c r="C24">
        <v>1.1636656599906132</v>
      </c>
      <c r="I24" s="7" t="s">
        <v>34</v>
      </c>
      <c r="J24" s="7">
        <v>9</v>
      </c>
      <c r="K24" s="7">
        <v>45002.5</v>
      </c>
      <c r="L24" s="7"/>
      <c r="M24" s="7"/>
      <c r="N24" s="7"/>
    </row>
    <row r="25" spans="2:17" ht="15" thickBot="1" x14ac:dyDescent="0.35">
      <c r="B25" t="s">
        <v>57</v>
      </c>
      <c r="C25">
        <v>0.20886330012756105</v>
      </c>
    </row>
    <row r="26" spans="2:17" x14ac:dyDescent="0.3">
      <c r="I26" s="8"/>
      <c r="J26" s="8" t="s">
        <v>41</v>
      </c>
      <c r="K26" s="8" t="s">
        <v>29</v>
      </c>
      <c r="L26" s="8" t="s">
        <v>42</v>
      </c>
      <c r="M26" s="8" t="s">
        <v>43</v>
      </c>
      <c r="N26" s="8" t="s">
        <v>44</v>
      </c>
      <c r="O26" s="8" t="s">
        <v>45</v>
      </c>
      <c r="P26" s="8" t="s">
        <v>46</v>
      </c>
      <c r="Q26" s="8" t="s">
        <v>47</v>
      </c>
    </row>
    <row r="27" spans="2:17" x14ac:dyDescent="0.3">
      <c r="B27" t="s">
        <v>58</v>
      </c>
      <c r="I27" t="s">
        <v>35</v>
      </c>
      <c r="J27">
        <v>38.177277751078066</v>
      </c>
      <c r="K27">
        <v>31.624766570728198</v>
      </c>
      <c r="L27">
        <v>1.2071955587623169</v>
      </c>
      <c r="M27">
        <v>0.27278342041078679</v>
      </c>
      <c r="N27">
        <v>-39.20573836053002</v>
      </c>
      <c r="O27">
        <v>115.56029386268615</v>
      </c>
      <c r="P27">
        <v>-39.20573836053002</v>
      </c>
      <c r="Q27">
        <v>115.56029386268615</v>
      </c>
    </row>
    <row r="28" spans="2:17" x14ac:dyDescent="0.3">
      <c r="I28" t="s">
        <v>48</v>
      </c>
      <c r="J28">
        <v>0</v>
      </c>
      <c r="K28">
        <v>0</v>
      </c>
      <c r="L28">
        <v>65535</v>
      </c>
      <c r="M28" t="e">
        <v>#NUM!</v>
      </c>
      <c r="N28">
        <v>0</v>
      </c>
      <c r="O28">
        <v>0</v>
      </c>
      <c r="P28">
        <v>0</v>
      </c>
      <c r="Q28">
        <v>0</v>
      </c>
    </row>
    <row r="29" spans="2:17" x14ac:dyDescent="0.3">
      <c r="I29" t="s">
        <v>49</v>
      </c>
      <c r="J29">
        <v>1.163665659990633</v>
      </c>
      <c r="K29">
        <v>0.76048861834579229</v>
      </c>
      <c r="L29">
        <v>1.530155260603147</v>
      </c>
      <c r="M29" t="e">
        <v>#NUM!</v>
      </c>
      <c r="N29">
        <v>-0.69718295290054999</v>
      </c>
      <c r="O29">
        <v>3.0245142728818157</v>
      </c>
      <c r="P29">
        <v>-0.69718295290054999</v>
      </c>
      <c r="Q29">
        <v>3.0245142728818157</v>
      </c>
    </row>
    <row r="30" spans="2:17" ht="15" thickBot="1" x14ac:dyDescent="0.35">
      <c r="I30" s="7" t="s">
        <v>50</v>
      </c>
      <c r="J30" s="7">
        <v>0.20886330012757007</v>
      </c>
      <c r="K30" s="7">
        <v>0.11567248292034495</v>
      </c>
      <c r="L30" s="7">
        <v>1.8056437871347391</v>
      </c>
      <c r="M30" s="7">
        <v>0.12100290356184373</v>
      </c>
      <c r="N30" s="7">
        <v>-7.4177069181586092E-2</v>
      </c>
      <c r="O30" s="7">
        <v>0.49190366943672625</v>
      </c>
      <c r="P30" s="7">
        <v>-7.4177069181586092E-2</v>
      </c>
      <c r="Q30" s="7">
        <v>0.49190366943672625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80DA-AD9E-4DB3-A1D6-6BCC949E4182}">
  <dimension ref="A3:V37"/>
  <sheetViews>
    <sheetView zoomScale="102" workbookViewId="0">
      <selection activeCell="J17" sqref="J17"/>
    </sheetView>
  </sheetViews>
  <sheetFormatPr defaultRowHeight="14.4" x14ac:dyDescent="0.3"/>
  <sheetData>
    <row r="3" spans="1:13" x14ac:dyDescent="0.3">
      <c r="A3" t="s">
        <v>17</v>
      </c>
      <c r="B3" t="s">
        <v>0</v>
      </c>
      <c r="C3" t="s">
        <v>23</v>
      </c>
      <c r="D3" t="s">
        <v>10</v>
      </c>
      <c r="G3" t="s">
        <v>11</v>
      </c>
      <c r="H3" t="s">
        <v>12</v>
      </c>
      <c r="I3" t="s">
        <v>13</v>
      </c>
      <c r="K3" t="s">
        <v>11</v>
      </c>
      <c r="L3" t="s">
        <v>12</v>
      </c>
      <c r="M3" t="s">
        <v>13</v>
      </c>
    </row>
    <row r="4" spans="1:13" x14ac:dyDescent="0.3">
      <c r="A4">
        <v>1</v>
      </c>
      <c r="B4">
        <v>20</v>
      </c>
      <c r="C4">
        <f>B4^2</f>
        <v>400</v>
      </c>
      <c r="D4">
        <v>73</v>
      </c>
      <c r="G4">
        <f>($G$17*B4^2)+($G$18*B4)+G19</f>
        <v>67.554732351608607</v>
      </c>
      <c r="H4">
        <f>D4-G4</f>
        <v>5.4452676483913933</v>
      </c>
      <c r="I4">
        <f>H4^2</f>
        <v>29.650939762617934</v>
      </c>
      <c r="K4">
        <f>($G$17*(B4^2)+B4*$G$18+G19)</f>
        <v>67.554732351608607</v>
      </c>
      <c r="L4">
        <f>D4-K4</f>
        <v>5.4452676483913933</v>
      </c>
      <c r="M4">
        <f>L4^2</f>
        <v>29.650939762617934</v>
      </c>
    </row>
    <row r="5" spans="1:13" x14ac:dyDescent="0.3">
      <c r="A5">
        <v>1</v>
      </c>
      <c r="B5">
        <v>20</v>
      </c>
      <c r="C5">
        <f t="shared" ref="C5:C13" si="0">B5^2</f>
        <v>400</v>
      </c>
      <c r="D5">
        <v>78</v>
      </c>
      <c r="G5">
        <f t="shared" ref="G5:G13" si="1">($G$17*B5^2)+($G$18*B5)+G20</f>
        <v>66.514154269024544</v>
      </c>
      <c r="H5">
        <f t="shared" ref="H5:H13" si="2">D5-G5</f>
        <v>11.485845730975456</v>
      </c>
      <c r="I5">
        <f t="shared" ref="I5:I13" si="3">H5^2</f>
        <v>131.92465215576709</v>
      </c>
      <c r="K5">
        <f t="shared" ref="K5:K13" si="4">($G$17*(B5^2)+B5*$G$18+G20)</f>
        <v>66.514154269024544</v>
      </c>
      <c r="L5">
        <f t="shared" ref="L5:L13" si="5">D5-K5</f>
        <v>11.485845730975456</v>
      </c>
      <c r="M5">
        <f t="shared" ref="M5:M13" si="6">L5^2</f>
        <v>131.92465215576709</v>
      </c>
    </row>
    <row r="6" spans="1:13" x14ac:dyDescent="0.3">
      <c r="A6">
        <v>1</v>
      </c>
      <c r="B6">
        <v>30</v>
      </c>
      <c r="C6">
        <f t="shared" si="0"/>
        <v>900</v>
      </c>
      <c r="D6">
        <v>85</v>
      </c>
      <c r="G6">
        <f t="shared" si="1"/>
        <v>84.720093779445335</v>
      </c>
      <c r="H6">
        <f t="shared" si="2"/>
        <v>0.27990622055466474</v>
      </c>
      <c r="I6">
        <f t="shared" si="3"/>
        <v>7.8347492305196623E-2</v>
      </c>
      <c r="K6">
        <f t="shared" si="4"/>
        <v>84.720093779445335</v>
      </c>
      <c r="L6">
        <f t="shared" si="5"/>
        <v>0.27990622055466474</v>
      </c>
      <c r="M6">
        <f t="shared" si="6"/>
        <v>7.8347492305196623E-2</v>
      </c>
    </row>
    <row r="7" spans="1:13" x14ac:dyDescent="0.3">
      <c r="A7">
        <v>1</v>
      </c>
      <c r="B7">
        <v>40</v>
      </c>
      <c r="C7">
        <f t="shared" si="0"/>
        <v>1600</v>
      </c>
      <c r="D7">
        <v>90</v>
      </c>
      <c r="G7">
        <f t="shared" si="1"/>
        <v>92.891941540471791</v>
      </c>
      <c r="H7">
        <f t="shared" si="2"/>
        <v>-2.891941540471791</v>
      </c>
      <c r="I7">
        <f t="shared" si="3"/>
        <v>8.3633258735063549</v>
      </c>
      <c r="K7">
        <f t="shared" si="4"/>
        <v>92.891941540471791</v>
      </c>
      <c r="L7">
        <f t="shared" si="5"/>
        <v>-2.891941540471791</v>
      </c>
      <c r="M7">
        <f t="shared" si="6"/>
        <v>8.3633258735063549</v>
      </c>
    </row>
    <row r="8" spans="1:13" x14ac:dyDescent="0.3">
      <c r="A8">
        <v>1</v>
      </c>
      <c r="B8">
        <v>40</v>
      </c>
      <c r="C8">
        <f t="shared" si="0"/>
        <v>1600</v>
      </c>
      <c r="D8">
        <v>91</v>
      </c>
      <c r="G8">
        <f t="shared" si="1"/>
        <v>92.891941540471791</v>
      </c>
      <c r="H8">
        <f t="shared" si="2"/>
        <v>-1.891941540471791</v>
      </c>
      <c r="I8">
        <f t="shared" si="3"/>
        <v>3.5794427925627734</v>
      </c>
      <c r="K8">
        <f t="shared" si="4"/>
        <v>92.891941540471791</v>
      </c>
      <c r="L8">
        <f t="shared" si="5"/>
        <v>-1.891941540471791</v>
      </c>
      <c r="M8">
        <f t="shared" si="6"/>
        <v>3.5794427925627734</v>
      </c>
    </row>
    <row r="9" spans="1:13" x14ac:dyDescent="0.3">
      <c r="A9">
        <v>1</v>
      </c>
      <c r="B9">
        <v>50</v>
      </c>
      <c r="C9">
        <f t="shared" si="0"/>
        <v>2500</v>
      </c>
      <c r="D9">
        <v>87</v>
      </c>
      <c r="G9">
        <f t="shared" si="1"/>
        <v>91.02969755210394</v>
      </c>
      <c r="H9">
        <f t="shared" si="2"/>
        <v>-4.02969755210394</v>
      </c>
      <c r="I9">
        <f t="shared" si="3"/>
        <v>16.238462361432486</v>
      </c>
      <c r="K9">
        <f t="shared" si="4"/>
        <v>91.02969755210394</v>
      </c>
      <c r="L9">
        <f t="shared" si="5"/>
        <v>-4.02969755210394</v>
      </c>
      <c r="M9">
        <f t="shared" si="6"/>
        <v>16.238462361432486</v>
      </c>
    </row>
    <row r="10" spans="1:13" x14ac:dyDescent="0.3">
      <c r="A10">
        <v>1</v>
      </c>
      <c r="B10">
        <v>50</v>
      </c>
      <c r="C10">
        <f t="shared" si="0"/>
        <v>2500</v>
      </c>
      <c r="D10">
        <v>86</v>
      </c>
      <c r="G10">
        <f t="shared" si="1"/>
        <v>91.02969755210394</v>
      </c>
      <c r="H10">
        <f t="shared" si="2"/>
        <v>-5.02969755210394</v>
      </c>
      <c r="I10">
        <f t="shared" si="3"/>
        <v>25.297857465640366</v>
      </c>
      <c r="K10">
        <f t="shared" si="4"/>
        <v>91.02969755210394</v>
      </c>
      <c r="L10">
        <f t="shared" si="5"/>
        <v>-5.02969755210394</v>
      </c>
      <c r="M10">
        <f t="shared" si="6"/>
        <v>25.297857465640366</v>
      </c>
    </row>
    <row r="11" spans="1:13" x14ac:dyDescent="0.3">
      <c r="A11">
        <v>1</v>
      </c>
      <c r="B11">
        <v>50</v>
      </c>
      <c r="C11">
        <f t="shared" si="0"/>
        <v>2500</v>
      </c>
      <c r="D11">
        <v>91</v>
      </c>
      <c r="G11">
        <f t="shared" si="1"/>
        <v>91.02969755210394</v>
      </c>
      <c r="H11">
        <f t="shared" si="2"/>
        <v>-2.9697552103939984E-2</v>
      </c>
      <c r="I11">
        <f t="shared" si="3"/>
        <v>8.8194460096623019E-4</v>
      </c>
      <c r="K11">
        <f t="shared" si="4"/>
        <v>91.02969755210394</v>
      </c>
      <c r="L11">
        <f t="shared" si="5"/>
        <v>-2.9697552103939984E-2</v>
      </c>
      <c r="M11">
        <f t="shared" si="6"/>
        <v>8.8194460096623019E-4</v>
      </c>
    </row>
    <row r="12" spans="1:13" x14ac:dyDescent="0.3">
      <c r="A12">
        <v>1</v>
      </c>
      <c r="B12">
        <v>60</v>
      </c>
      <c r="C12">
        <f t="shared" si="0"/>
        <v>3600</v>
      </c>
      <c r="D12">
        <v>75</v>
      </c>
      <c r="G12">
        <f t="shared" si="1"/>
        <v>79.133361814341754</v>
      </c>
      <c r="H12">
        <f t="shared" si="2"/>
        <v>-4.1333618143417539</v>
      </c>
      <c r="I12">
        <f t="shared" si="3"/>
        <v>17.084679888258556</v>
      </c>
      <c r="K12">
        <f t="shared" si="4"/>
        <v>79.133361814341754</v>
      </c>
      <c r="L12">
        <f t="shared" si="5"/>
        <v>-4.1333618143417539</v>
      </c>
      <c r="M12">
        <f t="shared" si="6"/>
        <v>17.084679888258556</v>
      </c>
    </row>
    <row r="13" spans="1:13" x14ac:dyDescent="0.3">
      <c r="A13">
        <v>1</v>
      </c>
      <c r="B13">
        <v>70</v>
      </c>
      <c r="C13">
        <f t="shared" si="0"/>
        <v>4900</v>
      </c>
      <c r="D13">
        <v>65</v>
      </c>
      <c r="G13">
        <f t="shared" si="1"/>
        <v>57.202934327185261</v>
      </c>
      <c r="H13">
        <f t="shared" si="2"/>
        <v>7.7970656728147389</v>
      </c>
      <c r="I13">
        <f t="shared" si="3"/>
        <v>60.794233106185956</v>
      </c>
      <c r="K13">
        <f t="shared" si="4"/>
        <v>57.202934327185261</v>
      </c>
      <c r="L13">
        <f t="shared" si="5"/>
        <v>7.7970656728147389</v>
      </c>
      <c r="M13">
        <f t="shared" si="6"/>
        <v>60.794233106185956</v>
      </c>
    </row>
    <row r="14" spans="1:13" x14ac:dyDescent="0.3">
      <c r="I14">
        <f>SUM(I4:I13)</f>
        <v>293.01282284287771</v>
      </c>
      <c r="M14">
        <f>SUM(M4:M13)</f>
        <v>293.01282284287771</v>
      </c>
    </row>
    <row r="17" spans="2:19" x14ac:dyDescent="0.3">
      <c r="B17" t="s">
        <v>14</v>
      </c>
      <c r="F17" t="s">
        <v>15</v>
      </c>
      <c r="G17" s="6">
        <v>-5.0170458746971618E-2</v>
      </c>
      <c r="N17" s="10"/>
      <c r="O17" s="10"/>
      <c r="P17" s="10"/>
      <c r="Q17" s="10"/>
      <c r="R17" s="10"/>
      <c r="S17" s="10"/>
    </row>
    <row r="18" spans="2:19" x14ac:dyDescent="0.3">
      <c r="F18" t="s">
        <v>16</v>
      </c>
      <c r="G18" s="6">
        <v>4.3291168883906597</v>
      </c>
      <c r="N18" t="s">
        <v>24</v>
      </c>
    </row>
    <row r="19" spans="2:19" ht="15" thickBot="1" x14ac:dyDescent="0.35">
      <c r="F19" t="s">
        <v>17</v>
      </c>
      <c r="G19" s="6">
        <v>1.0405780825840627</v>
      </c>
    </row>
    <row r="20" spans="2:19" x14ac:dyDescent="0.3">
      <c r="N20" s="9" t="s">
        <v>25</v>
      </c>
      <c r="O20" s="9"/>
    </row>
    <row r="21" spans="2:19" x14ac:dyDescent="0.3">
      <c r="N21" t="s">
        <v>26</v>
      </c>
      <c r="O21">
        <v>0.96833399368939754</v>
      </c>
    </row>
    <row r="22" spans="2:19" x14ac:dyDescent="0.3">
      <c r="N22" t="s">
        <v>27</v>
      </c>
      <c r="O22">
        <v>0.93767072333445811</v>
      </c>
    </row>
    <row r="23" spans="2:19" x14ac:dyDescent="0.3">
      <c r="N23" t="s">
        <v>28</v>
      </c>
      <c r="O23">
        <v>0.90650608500168717</v>
      </c>
    </row>
    <row r="24" spans="2:19" x14ac:dyDescent="0.3">
      <c r="N24" t="s">
        <v>29</v>
      </c>
      <c r="O24">
        <v>2.7175320538291619</v>
      </c>
    </row>
    <row r="25" spans="2:19" ht="15" thickBot="1" x14ac:dyDescent="0.35">
      <c r="N25" s="7" t="s">
        <v>30</v>
      </c>
      <c r="O25" s="7">
        <v>10</v>
      </c>
    </row>
    <row r="27" spans="2:19" ht="15" thickBot="1" x14ac:dyDescent="0.35">
      <c r="N27" t="s">
        <v>31</v>
      </c>
    </row>
    <row r="28" spans="2:19" x14ac:dyDescent="0.3">
      <c r="N28" s="8"/>
      <c r="O28" s="8" t="s">
        <v>36</v>
      </c>
      <c r="P28" s="8" t="s">
        <v>37</v>
      </c>
      <c r="Q28" s="8" t="s">
        <v>38</v>
      </c>
      <c r="R28" s="8" t="s">
        <v>39</v>
      </c>
      <c r="S28" s="8" t="s">
        <v>40</v>
      </c>
    </row>
    <row r="29" spans="2:19" x14ac:dyDescent="0.3">
      <c r="N29" t="s">
        <v>32</v>
      </c>
      <c r="O29">
        <v>3</v>
      </c>
      <c r="P29">
        <v>666.59011721846628</v>
      </c>
      <c r="Q29">
        <v>222.19670573948875</v>
      </c>
      <c r="R29">
        <v>30.087649769015893</v>
      </c>
      <c r="S29">
        <v>5.1715385335416892E-4</v>
      </c>
    </row>
    <row r="30" spans="2:19" x14ac:dyDescent="0.3">
      <c r="N30" t="s">
        <v>33</v>
      </c>
      <c r="O30">
        <v>6</v>
      </c>
      <c r="P30">
        <v>44.309882781533659</v>
      </c>
      <c r="Q30">
        <v>7.3849804635889429</v>
      </c>
    </row>
    <row r="31" spans="2:19" ht="15" thickBot="1" x14ac:dyDescent="0.35">
      <c r="N31" s="7" t="s">
        <v>34</v>
      </c>
      <c r="O31" s="7">
        <v>9</v>
      </c>
      <c r="P31" s="7">
        <v>710.9</v>
      </c>
      <c r="Q31" s="7"/>
      <c r="R31" s="7"/>
      <c r="S31" s="7"/>
    </row>
    <row r="32" spans="2:19" ht="15" thickBot="1" x14ac:dyDescent="0.35"/>
    <row r="33" spans="14:22" x14ac:dyDescent="0.3">
      <c r="N33" s="8"/>
      <c r="O33" s="8" t="s">
        <v>41</v>
      </c>
      <c r="P33" s="8" t="s">
        <v>29</v>
      </c>
      <c r="Q33" s="8" t="s">
        <v>42</v>
      </c>
      <c r="R33" s="8" t="s">
        <v>43</v>
      </c>
      <c r="S33" s="8" t="s">
        <v>44</v>
      </c>
      <c r="T33" s="8" t="s">
        <v>45</v>
      </c>
      <c r="U33" s="8" t="s">
        <v>46</v>
      </c>
      <c r="V33" s="8" t="s">
        <v>47</v>
      </c>
    </row>
    <row r="34" spans="14:22" x14ac:dyDescent="0.3">
      <c r="N34" t="s">
        <v>35</v>
      </c>
      <c r="O34">
        <v>35.657436708860729</v>
      </c>
      <c r="P34">
        <v>6.0084193489796531</v>
      </c>
      <c r="Q34">
        <v>5.9345785701385934</v>
      </c>
      <c r="R34">
        <v>1.0215678585390674E-3</v>
      </c>
      <c r="S34">
        <v>20.955364197193674</v>
      </c>
      <c r="T34">
        <v>50.359509220527784</v>
      </c>
      <c r="U34">
        <v>20.955364197193674</v>
      </c>
      <c r="V34">
        <v>50.359509220527784</v>
      </c>
    </row>
    <row r="35" spans="14:22" x14ac:dyDescent="0.3">
      <c r="N35" t="s">
        <v>48</v>
      </c>
      <c r="O35">
        <v>0</v>
      </c>
      <c r="P35">
        <v>0</v>
      </c>
      <c r="Q35">
        <v>65535</v>
      </c>
      <c r="R35" t="e">
        <v>#NUM!</v>
      </c>
      <c r="S35">
        <v>0</v>
      </c>
      <c r="T35">
        <v>0</v>
      </c>
      <c r="U35">
        <v>0</v>
      </c>
      <c r="V35">
        <v>0</v>
      </c>
    </row>
    <row r="36" spans="14:22" x14ac:dyDescent="0.3">
      <c r="N36" t="s">
        <v>49</v>
      </c>
      <c r="O36">
        <v>2.6314477848101268</v>
      </c>
      <c r="P36">
        <v>0.29840458742629666</v>
      </c>
      <c r="Q36">
        <v>8.8183891792885767</v>
      </c>
      <c r="R36" t="e">
        <v>#NUM!</v>
      </c>
      <c r="S36">
        <v>1.9012780634006963</v>
      </c>
      <c r="T36">
        <v>3.3616175062195572</v>
      </c>
      <c r="U36">
        <v>1.9012780634006963</v>
      </c>
      <c r="V36">
        <v>3.3616175062195572</v>
      </c>
    </row>
    <row r="37" spans="14:22" ht="15" thickBot="1" x14ac:dyDescent="0.35">
      <c r="N37" s="7" t="s">
        <v>50</v>
      </c>
      <c r="O37" s="7">
        <v>-3.1918512658227843E-2</v>
      </c>
      <c r="P37" s="7">
        <v>3.4254610739083932E-3</v>
      </c>
      <c r="Q37" s="7">
        <v>-9.3180193759461876</v>
      </c>
      <c r="R37" s="7">
        <v>8.6520817621240804E-5</v>
      </c>
      <c r="S37" s="7">
        <v>-4.0300313955610068E-2</v>
      </c>
      <c r="T37" s="7">
        <v>-2.3536711360845619E-2</v>
      </c>
      <c r="U37" s="7">
        <v>-4.0300313955610068E-2</v>
      </c>
      <c r="V37" s="7">
        <v>-2.3536711360845619E-2</v>
      </c>
    </row>
  </sheetData>
  <mergeCells count="1">
    <mergeCell ref="N17:S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B858-75C8-490C-A635-6936F804F08C}">
  <dimension ref="B3:R29"/>
  <sheetViews>
    <sheetView workbookViewId="0">
      <selection activeCell="I27" sqref="I27"/>
    </sheetView>
  </sheetViews>
  <sheetFormatPr defaultRowHeight="14.4" x14ac:dyDescent="0.3"/>
  <sheetData>
    <row r="3" spans="2:18" x14ac:dyDescent="0.3">
      <c r="B3" t="s">
        <v>17</v>
      </c>
      <c r="C3" t="s">
        <v>0</v>
      </c>
      <c r="D3" t="s">
        <v>23</v>
      </c>
      <c r="F3" t="s">
        <v>10</v>
      </c>
      <c r="I3" t="s">
        <v>51</v>
      </c>
    </row>
    <row r="4" spans="2:18" x14ac:dyDescent="0.3">
      <c r="B4">
        <v>1</v>
      </c>
      <c r="C4">
        <v>20</v>
      </c>
      <c r="D4">
        <f>C4^2</f>
        <v>400</v>
      </c>
      <c r="F4">
        <v>73</v>
      </c>
    </row>
    <row r="5" spans="2:18" x14ac:dyDescent="0.3">
      <c r="B5">
        <v>1</v>
      </c>
      <c r="C5">
        <v>20</v>
      </c>
      <c r="D5">
        <f t="shared" ref="D5:D13" si="0">C5^2</f>
        <v>400</v>
      </c>
      <c r="F5">
        <v>78</v>
      </c>
      <c r="I5" t="s">
        <v>52</v>
      </c>
    </row>
    <row r="6" spans="2:18" x14ac:dyDescent="0.3">
      <c r="B6">
        <v>1</v>
      </c>
      <c r="C6">
        <v>30</v>
      </c>
      <c r="D6">
        <f t="shared" si="0"/>
        <v>900</v>
      </c>
      <c r="F6">
        <v>85</v>
      </c>
      <c r="I6" cm="1">
        <f t="array" ref="I6:R8">TRANSPOSE(B4:D13)</f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2:18" x14ac:dyDescent="0.3">
      <c r="B7">
        <v>1</v>
      </c>
      <c r="C7">
        <v>40</v>
      </c>
      <c r="D7">
        <f t="shared" si="0"/>
        <v>1600</v>
      </c>
      <c r="F7">
        <v>90</v>
      </c>
      <c r="I7">
        <v>20</v>
      </c>
      <c r="J7">
        <v>20</v>
      </c>
      <c r="K7">
        <v>30</v>
      </c>
      <c r="L7">
        <v>40</v>
      </c>
      <c r="M7">
        <v>40</v>
      </c>
      <c r="N7">
        <v>50</v>
      </c>
      <c r="O7">
        <v>50</v>
      </c>
      <c r="P7">
        <v>50</v>
      </c>
      <c r="Q7">
        <v>60</v>
      </c>
      <c r="R7">
        <v>70</v>
      </c>
    </row>
    <row r="8" spans="2:18" x14ac:dyDescent="0.3">
      <c r="B8">
        <v>1</v>
      </c>
      <c r="C8">
        <v>40</v>
      </c>
      <c r="D8">
        <f t="shared" si="0"/>
        <v>1600</v>
      </c>
      <c r="F8">
        <v>91</v>
      </c>
      <c r="I8">
        <v>400</v>
      </c>
      <c r="J8">
        <v>400</v>
      </c>
      <c r="K8">
        <v>900</v>
      </c>
      <c r="L8">
        <v>1600</v>
      </c>
      <c r="M8">
        <v>1600</v>
      </c>
      <c r="N8">
        <v>2500</v>
      </c>
      <c r="O8">
        <v>2500</v>
      </c>
      <c r="P8">
        <v>2500</v>
      </c>
      <c r="Q8">
        <v>3600</v>
      </c>
      <c r="R8">
        <v>4900</v>
      </c>
    </row>
    <row r="9" spans="2:18" x14ac:dyDescent="0.3">
      <c r="B9">
        <v>1</v>
      </c>
      <c r="C9">
        <v>50</v>
      </c>
      <c r="D9">
        <f t="shared" si="0"/>
        <v>2500</v>
      </c>
      <c r="F9">
        <v>87</v>
      </c>
    </row>
    <row r="10" spans="2:18" x14ac:dyDescent="0.3">
      <c r="B10">
        <v>1</v>
      </c>
      <c r="C10">
        <v>50</v>
      </c>
      <c r="D10">
        <f t="shared" si="0"/>
        <v>2500</v>
      </c>
      <c r="F10">
        <v>86</v>
      </c>
      <c r="I10" t="s">
        <v>6</v>
      </c>
    </row>
    <row r="11" spans="2:18" x14ac:dyDescent="0.3">
      <c r="B11">
        <v>1</v>
      </c>
      <c r="C11">
        <v>50</v>
      </c>
      <c r="D11">
        <f t="shared" si="0"/>
        <v>2500</v>
      </c>
      <c r="F11">
        <v>91</v>
      </c>
      <c r="I11" cm="1">
        <f t="array" ref="I11:K13">MMULT(_xlfn.ANCHORARRAY(I6),B4:D13)</f>
        <v>10</v>
      </c>
      <c r="J11">
        <v>430</v>
      </c>
      <c r="K11">
        <v>20900</v>
      </c>
    </row>
    <row r="12" spans="2:18" x14ac:dyDescent="0.3">
      <c r="B12">
        <v>1</v>
      </c>
      <c r="C12">
        <v>60</v>
      </c>
      <c r="D12">
        <f t="shared" si="0"/>
        <v>3600</v>
      </c>
      <c r="F12">
        <v>75</v>
      </c>
      <c r="I12">
        <v>430</v>
      </c>
      <c r="J12">
        <v>20900</v>
      </c>
      <c r="K12">
        <v>1105000</v>
      </c>
    </row>
    <row r="13" spans="2:18" x14ac:dyDescent="0.3">
      <c r="B13">
        <v>1</v>
      </c>
      <c r="C13">
        <v>70</v>
      </c>
      <c r="D13">
        <f t="shared" si="0"/>
        <v>4900</v>
      </c>
      <c r="F13">
        <v>65</v>
      </c>
      <c r="I13">
        <v>20900</v>
      </c>
      <c r="J13">
        <v>1105000</v>
      </c>
      <c r="K13">
        <v>61970000</v>
      </c>
    </row>
    <row r="15" spans="2:18" x14ac:dyDescent="0.3">
      <c r="I15" t="s">
        <v>53</v>
      </c>
    </row>
    <row r="16" spans="2:18" x14ac:dyDescent="0.3">
      <c r="I16" cm="1">
        <f t="array" ref="I16:K18">MINVERSE(_xlfn.ANCHORARRAY(I11))</f>
        <v>4.8884493670886293</v>
      </c>
      <c r="J16">
        <v>-0.23421677215189993</v>
      </c>
      <c r="K16">
        <v>2.5276898734177358E-3</v>
      </c>
    </row>
    <row r="17" spans="3:11" x14ac:dyDescent="0.3">
      <c r="C17" t="s">
        <v>14</v>
      </c>
      <c r="I17">
        <v>-0.23421677215189979</v>
      </c>
      <c r="J17">
        <v>1.2057621308016936E-2</v>
      </c>
      <c r="K17">
        <v>-1.3601002109704712E-4</v>
      </c>
    </row>
    <row r="18" spans="3:11" x14ac:dyDescent="0.3">
      <c r="I18">
        <v>2.5276898734177332E-3</v>
      </c>
      <c r="J18">
        <v>-1.3601002109704706E-4</v>
      </c>
      <c r="K18">
        <v>1.5888713080168854E-6</v>
      </c>
    </row>
    <row r="21" spans="3:11" x14ac:dyDescent="0.3">
      <c r="I21" t="s">
        <v>54</v>
      </c>
    </row>
    <row r="22" spans="3:11" x14ac:dyDescent="0.3">
      <c r="I22" cm="1">
        <f t="array" ref="I22:I24">MMULT(_xlfn.ANCHORARRAY(I6),F4:F13)</f>
        <v>821</v>
      </c>
    </row>
    <row r="23" spans="3:11" x14ac:dyDescent="0.3">
      <c r="I23">
        <v>35060</v>
      </c>
    </row>
    <row r="24" spans="3:11" x14ac:dyDescent="0.3">
      <c r="I24">
        <v>1675000</v>
      </c>
    </row>
    <row r="26" spans="3:11" x14ac:dyDescent="0.3">
      <c r="I26" t="s">
        <v>9</v>
      </c>
    </row>
    <row r="27" spans="3:11" x14ac:dyDescent="0.3">
      <c r="I27" cm="1">
        <f t="array" ref="I27:I29">MMULT(_xlfn.ANCHORARRAY(I16),_xlfn.ANCHORARRAY(I22))</f>
        <v>35.657436708860587</v>
      </c>
    </row>
    <row r="28" spans="3:11" x14ac:dyDescent="0.3">
      <c r="I28">
        <v>2.631447784810149</v>
      </c>
    </row>
    <row r="29" spans="3:11" x14ac:dyDescent="0.3">
      <c r="I29">
        <v>-3.1918512658227538E-2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6818-6AD6-4F6B-B076-F325FF859695}">
  <dimension ref="B1:E6"/>
  <sheetViews>
    <sheetView tabSelected="1" workbookViewId="0">
      <selection activeCell="E15" sqref="E15"/>
    </sheetView>
  </sheetViews>
  <sheetFormatPr defaultRowHeight="14.4" x14ac:dyDescent="0.3"/>
  <cols>
    <col min="3" max="3" width="21.5546875" bestFit="1" customWidth="1"/>
    <col min="4" max="4" width="12.6640625" bestFit="1" customWidth="1"/>
    <col min="5" max="5" width="18.33203125" bestFit="1" customWidth="1"/>
  </cols>
  <sheetData>
    <row r="1" spans="2:5" x14ac:dyDescent="0.3">
      <c r="C1" s="4" t="s">
        <v>19</v>
      </c>
      <c r="D1" s="4" t="s">
        <v>20</v>
      </c>
      <c r="E1" s="4" t="s">
        <v>21</v>
      </c>
    </row>
    <row r="2" spans="2:5" x14ac:dyDescent="0.3">
      <c r="C2" s="5">
        <f>0.105/12</f>
        <v>8.7499999999999991E-3</v>
      </c>
      <c r="D2" s="5">
        <f>325/35000</f>
        <v>9.285714285714286E-3</v>
      </c>
      <c r="E2" s="5">
        <f>LN(D2/(D2-C2))/LN(1+C2)</f>
        <v>327.43926528279877</v>
      </c>
    </row>
    <row r="3" spans="2:5" x14ac:dyDescent="0.3">
      <c r="C3" t="s">
        <v>22</v>
      </c>
      <c r="D3" s="3">
        <v>325</v>
      </c>
    </row>
    <row r="4" spans="2:5" x14ac:dyDescent="0.3">
      <c r="D4" s="3">
        <v>35000</v>
      </c>
    </row>
    <row r="5" spans="2:5" x14ac:dyDescent="0.3">
      <c r="D5" s="3"/>
    </row>
    <row r="6" spans="2:5" x14ac:dyDescent="0.3">
      <c r="B6" s="2" t="s">
        <v>18</v>
      </c>
      <c r="C6">
        <f>NPER(0.105/12,-325,35000)</f>
        <v>327.43926528279871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Akomolafe</dc:creator>
  <cp:lastModifiedBy>David Akomolafe</cp:lastModifiedBy>
  <dcterms:created xsi:type="dcterms:W3CDTF">2023-05-03T03:10:34Z</dcterms:created>
  <dcterms:modified xsi:type="dcterms:W3CDTF">2023-05-30T16:47:04Z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2023-05-03T05:31:11Z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538229e5-4418-4f9c-acbf-513e646c509e</vt:lpwstr>
  </property>
  <property fmtid="{D5CDD505-2E9C-101B-9397-08002B2CF9AE}" pid="7" name="MSIP_Label_defa4170-0d19-0005-0004-bc88714345d2_ActionId">
    <vt:lpwstr>e303170c-40d3-4dc8-a265-de714ed22f08</vt:lpwstr>
  </property>
  <property fmtid="{D5CDD505-2E9C-101B-9397-08002B2CF9AE}" pid="8" name="MSIP_Label_defa4170-0d19-0005-0004-bc88714345d2_ContentBits">
    <vt:lpwstr>0</vt:lpwstr>
  </property>
</Properties>
</file>