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/>
  <bookViews>
    <workbookView xWindow="0" yWindow="90" windowWidth="15195" windowHeight="8700" tabRatio="744" activeTab="1"/>
  </bookViews>
  <sheets>
    <sheet name="Resumo" sheetId="6" r:id="rId1"/>
    <sheet name="Planejamento" sheetId="5" r:id="rId2"/>
    <sheet name="Histórico de Versões" sheetId="8" r:id="rId3"/>
    <sheet name="Parâmetros" sheetId="7" r:id="rId4"/>
    <sheet name="Classificação Padrão" sheetId="1" r:id="rId5"/>
    <sheet name="Glossário" sheetId="4" r:id="rId6"/>
  </sheets>
  <definedNames>
    <definedName name="_xlnm._FilterDatabase" localSheetId="1" hidden="1">Planejamento!$A$6:$N$64</definedName>
    <definedName name="_xlnm.Print_Area" localSheetId="1">Planejamento!$A$1:$S$12</definedName>
    <definedName name="_xlnm.Print_Area" localSheetId="0">Resumo!$A$1:$J$139</definedName>
    <definedName name="RecursosBacen">Parâmetros!$B$17:$B$36</definedName>
    <definedName name="RecursosCast">Parâmetros!$B$37:$B$50</definedName>
    <definedName name="RecursosFabrica">Parâmetros!$B$12:$B$50</definedName>
    <definedName name="RecursosHumanos">Parâmetros!$B$17:$B$50</definedName>
    <definedName name="_xlnm.Print_Titles" localSheetId="1">Planejamento!$1:$6</definedName>
  </definedNames>
  <calcPr calcId="125725"/>
</workbook>
</file>

<file path=xl/calcChain.xml><?xml version="1.0" encoding="utf-8"?>
<calcChain xmlns="http://schemas.openxmlformats.org/spreadsheetml/2006/main">
  <c r="O51" i="5"/>
  <c r="J51"/>
  <c r="N51" s="1"/>
  <c r="H51"/>
  <c r="O48"/>
  <c r="J48"/>
  <c r="N48" s="1"/>
  <c r="H48"/>
  <c r="O47"/>
  <c r="J47"/>
  <c r="N47" s="1"/>
  <c r="H47"/>
  <c r="P46"/>
  <c r="O46"/>
  <c r="J46"/>
  <c r="I46"/>
  <c r="N46" s="1"/>
  <c r="H46"/>
  <c r="M46" s="1"/>
  <c r="G46"/>
  <c r="F46"/>
  <c r="E46"/>
  <c r="D46"/>
  <c r="C46"/>
  <c r="P45"/>
  <c r="O45"/>
  <c r="J45"/>
  <c r="I45"/>
  <c r="N45" s="1"/>
  <c r="H45"/>
  <c r="M45" s="1"/>
  <c r="G45"/>
  <c r="F45"/>
  <c r="E45"/>
  <c r="D45"/>
  <c r="C45"/>
  <c r="O44"/>
  <c r="J44"/>
  <c r="N44" s="1"/>
  <c r="H44"/>
  <c r="O34"/>
  <c r="J34"/>
  <c r="N34" s="1"/>
  <c r="H34"/>
  <c r="O33"/>
  <c r="J33"/>
  <c r="N33" s="1"/>
  <c r="H33"/>
  <c r="P32"/>
  <c r="O32"/>
  <c r="J32"/>
  <c r="I32"/>
  <c r="N32" s="1"/>
  <c r="H32"/>
  <c r="M32" s="1"/>
  <c r="G32"/>
  <c r="F32"/>
  <c r="E32"/>
  <c r="D32"/>
  <c r="C32"/>
  <c r="P31"/>
  <c r="O31"/>
  <c r="J31"/>
  <c r="I31"/>
  <c r="N31" s="1"/>
  <c r="H31"/>
  <c r="M31" s="1"/>
  <c r="G31"/>
  <c r="F31"/>
  <c r="E31"/>
  <c r="D31"/>
  <c r="C31"/>
  <c r="O30"/>
  <c r="J30"/>
  <c r="N30" s="1"/>
  <c r="H30"/>
  <c r="O27"/>
  <c r="J27"/>
  <c r="N27" s="1"/>
  <c r="H27"/>
  <c r="P25"/>
  <c r="O25"/>
  <c r="J25"/>
  <c r="I25"/>
  <c r="N25" s="1"/>
  <c r="H25"/>
  <c r="M25" s="1"/>
  <c r="G25"/>
  <c r="F25"/>
  <c r="E25"/>
  <c r="D25"/>
  <c r="C25"/>
  <c r="P24"/>
  <c r="O24"/>
  <c r="J24"/>
  <c r="I24"/>
  <c r="N24" s="1"/>
  <c r="H24"/>
  <c r="M24" s="1"/>
  <c r="G24"/>
  <c r="F24"/>
  <c r="E24"/>
  <c r="D24"/>
  <c r="C24"/>
  <c r="G11"/>
  <c r="G10"/>
  <c r="G9"/>
  <c r="G8"/>
  <c r="F11"/>
  <c r="F16"/>
  <c r="L24" l="1"/>
  <c r="M48"/>
  <c r="M30"/>
  <c r="M51"/>
  <c r="M47"/>
  <c r="K45"/>
  <c r="K46"/>
  <c r="K32"/>
  <c r="L45"/>
  <c r="L46"/>
  <c r="K31"/>
  <c r="L47"/>
  <c r="L48"/>
  <c r="L51"/>
  <c r="L31"/>
  <c r="L32"/>
  <c r="M33"/>
  <c r="M34"/>
  <c r="M44"/>
  <c r="M27"/>
  <c r="L33"/>
  <c r="L34"/>
  <c r="L44"/>
  <c r="L30"/>
  <c r="K24"/>
  <c r="K25"/>
  <c r="L27"/>
  <c r="L25"/>
  <c r="O17" l="1"/>
  <c r="J17"/>
  <c r="N17" s="1"/>
  <c r="H17"/>
  <c r="P16"/>
  <c r="O16"/>
  <c r="J16"/>
  <c r="I16"/>
  <c r="N16" s="1"/>
  <c r="H16"/>
  <c r="M16" s="1"/>
  <c r="G16"/>
  <c r="E16"/>
  <c r="D16"/>
  <c r="C16"/>
  <c r="P15"/>
  <c r="O15"/>
  <c r="J15"/>
  <c r="I15"/>
  <c r="N15" s="1"/>
  <c r="H15"/>
  <c r="M15" s="1"/>
  <c r="G15"/>
  <c r="F15"/>
  <c r="E15"/>
  <c r="D15"/>
  <c r="C15"/>
  <c r="O63"/>
  <c r="J63"/>
  <c r="N63" s="1"/>
  <c r="H63"/>
  <c r="P62"/>
  <c r="O62"/>
  <c r="J62"/>
  <c r="I62"/>
  <c r="N62" s="1"/>
  <c r="H62"/>
  <c r="M62" s="1"/>
  <c r="G62"/>
  <c r="F62"/>
  <c r="E62"/>
  <c r="E61" s="1"/>
  <c r="E60" s="1"/>
  <c r="D62"/>
  <c r="C62"/>
  <c r="C61" s="1"/>
  <c r="C60" s="1"/>
  <c r="P61"/>
  <c r="O61"/>
  <c r="J61"/>
  <c r="I61"/>
  <c r="N61" s="1"/>
  <c r="H61"/>
  <c r="M61" s="1"/>
  <c r="G61"/>
  <c r="D61"/>
  <c r="D60" s="1"/>
  <c r="P60"/>
  <c r="O60"/>
  <c r="J60"/>
  <c r="I60"/>
  <c r="N60" s="1"/>
  <c r="H60"/>
  <c r="M60" s="1"/>
  <c r="G60"/>
  <c r="O59"/>
  <c r="J59"/>
  <c r="N59" s="1"/>
  <c r="H59"/>
  <c r="P58"/>
  <c r="O58"/>
  <c r="J58"/>
  <c r="I58"/>
  <c r="N58" s="1"/>
  <c r="H58"/>
  <c r="M58" s="1"/>
  <c r="G58"/>
  <c r="F58"/>
  <c r="E58"/>
  <c r="D58"/>
  <c r="C58"/>
  <c r="P57"/>
  <c r="O57"/>
  <c r="J57"/>
  <c r="I57"/>
  <c r="N57" s="1"/>
  <c r="H57"/>
  <c r="M57" s="1"/>
  <c r="G57"/>
  <c r="F57"/>
  <c r="E57"/>
  <c r="D57"/>
  <c r="C57"/>
  <c r="P56"/>
  <c r="O56"/>
  <c r="J56"/>
  <c r="I56"/>
  <c r="N56" s="1"/>
  <c r="H56"/>
  <c r="M56" s="1"/>
  <c r="G56"/>
  <c r="F56"/>
  <c r="E56"/>
  <c r="D56"/>
  <c r="C56"/>
  <c r="O55"/>
  <c r="J55"/>
  <c r="N55" s="1"/>
  <c r="H55"/>
  <c r="P54"/>
  <c r="O54"/>
  <c r="J54"/>
  <c r="I54"/>
  <c r="N54" s="1"/>
  <c r="H54"/>
  <c r="M54" s="1"/>
  <c r="G54"/>
  <c r="F54"/>
  <c r="E54"/>
  <c r="D54"/>
  <c r="C54"/>
  <c r="P53"/>
  <c r="O53"/>
  <c r="J53"/>
  <c r="I53"/>
  <c r="N53" s="1"/>
  <c r="H53"/>
  <c r="M53" s="1"/>
  <c r="G53"/>
  <c r="F53"/>
  <c r="E53"/>
  <c r="E52" s="1"/>
  <c r="D53"/>
  <c r="F52" s="1"/>
  <c r="C53"/>
  <c r="P52"/>
  <c r="O52"/>
  <c r="J52"/>
  <c r="I52"/>
  <c r="N52" s="1"/>
  <c r="H52"/>
  <c r="M52" s="1"/>
  <c r="G52"/>
  <c r="C52"/>
  <c r="O26"/>
  <c r="J26"/>
  <c r="N26" s="1"/>
  <c r="H26"/>
  <c r="P23"/>
  <c r="O23"/>
  <c r="J23"/>
  <c r="I23"/>
  <c r="N23" s="1"/>
  <c r="H23"/>
  <c r="M23" s="1"/>
  <c r="G23"/>
  <c r="F23"/>
  <c r="E23"/>
  <c r="D23"/>
  <c r="S2"/>
  <c r="E30" i="6"/>
  <c r="E29"/>
  <c r="E28"/>
  <c r="C30"/>
  <c r="C29"/>
  <c r="C28"/>
  <c r="B43"/>
  <c r="B44"/>
  <c r="B45"/>
  <c r="B46"/>
  <c r="B47"/>
  <c r="A47"/>
  <c r="A46"/>
  <c r="I8" i="5"/>
  <c r="C22" i="6" s="1"/>
  <c r="I47"/>
  <c r="E2" i="8"/>
  <c r="P8" i="5"/>
  <c r="I9"/>
  <c r="I43" i="6" s="1"/>
  <c r="P9" i="5"/>
  <c r="I10"/>
  <c r="P10"/>
  <c r="C11"/>
  <c r="C10" s="1"/>
  <c r="E11"/>
  <c r="E10" s="1"/>
  <c r="I11"/>
  <c r="P11"/>
  <c r="J12"/>
  <c r="L12" s="1"/>
  <c r="O12"/>
  <c r="I44" i="6"/>
  <c r="I45"/>
  <c r="I46"/>
  <c r="I49"/>
  <c r="J2"/>
  <c r="A43"/>
  <c r="A44"/>
  <c r="A45"/>
  <c r="G49"/>
  <c r="E54"/>
  <c r="F54"/>
  <c r="G54"/>
  <c r="H54"/>
  <c r="I54" s="1"/>
  <c r="C23" s="1"/>
  <c r="L57" i="5" l="1"/>
  <c r="F61"/>
  <c r="F60" s="1"/>
  <c r="L62"/>
  <c r="M63"/>
  <c r="L63"/>
  <c r="M17"/>
  <c r="K62"/>
  <c r="K15"/>
  <c r="K16"/>
  <c r="K60"/>
  <c r="K61"/>
  <c r="L15"/>
  <c r="L16"/>
  <c r="M59"/>
  <c r="L17"/>
  <c r="K56"/>
  <c r="L60"/>
  <c r="L61"/>
  <c r="M26"/>
  <c r="K57"/>
  <c r="K58"/>
  <c r="L56"/>
  <c r="L58"/>
  <c r="L59"/>
  <c r="K53"/>
  <c r="K54"/>
  <c r="D52"/>
  <c r="K52"/>
  <c r="M55"/>
  <c r="K23"/>
  <c r="L52"/>
  <c r="L53"/>
  <c r="L54"/>
  <c r="L55"/>
  <c r="L23"/>
  <c r="L26"/>
  <c r="E47" i="6"/>
  <c r="N12" i="5"/>
  <c r="E44" i="6"/>
  <c r="G44"/>
  <c r="C18"/>
  <c r="C12"/>
  <c r="G46"/>
  <c r="G45"/>
  <c r="O8" i="5"/>
  <c r="E9"/>
  <c r="G43" i="6"/>
  <c r="O11" i="5"/>
  <c r="J11"/>
  <c r="O10"/>
  <c r="J10"/>
  <c r="O9"/>
  <c r="C11" i="6" l="1"/>
  <c r="J9" i="5"/>
  <c r="N9" s="1"/>
  <c r="E46" i="6"/>
  <c r="G47"/>
  <c r="J47"/>
  <c r="J8" i="5"/>
  <c r="E43" i="6"/>
  <c r="L10" i="5"/>
  <c r="N10"/>
  <c r="L11"/>
  <c r="J49" i="6"/>
  <c r="N11" i="5"/>
  <c r="C20" i="6" l="1"/>
  <c r="J43"/>
  <c r="E8" i="5"/>
  <c r="C16" i="6" s="1"/>
  <c r="J45"/>
  <c r="J44"/>
  <c r="L9" i="5"/>
  <c r="E45" i="6"/>
  <c r="J46"/>
  <c r="C44"/>
  <c r="N8" i="5" l="1"/>
  <c r="L8"/>
  <c r="D44" i="6" l="1"/>
  <c r="K44" s="1"/>
  <c r="F44"/>
  <c r="H44"/>
  <c r="C47" l="1"/>
  <c r="C46"/>
  <c r="H47" l="1"/>
  <c r="C45"/>
  <c r="H46" l="1"/>
  <c r="D47" l="1"/>
  <c r="F47"/>
  <c r="H45"/>
  <c r="F46"/>
  <c r="C9" i="5"/>
  <c r="K47" i="6" l="1"/>
  <c r="D46"/>
  <c r="K46" s="1"/>
  <c r="C43"/>
  <c r="F45"/>
  <c r="D45"/>
  <c r="K45" s="1"/>
  <c r="C8" i="5" l="1"/>
  <c r="D11" l="1"/>
  <c r="F10" s="1"/>
  <c r="H12"/>
  <c r="H8" s="1"/>
  <c r="C15" i="6"/>
  <c r="H9" i="5" l="1"/>
  <c r="H10"/>
  <c r="H11"/>
  <c r="M12"/>
  <c r="D10"/>
  <c r="F9" s="1"/>
  <c r="H49" i="6"/>
  <c r="M8" i="5" l="1"/>
  <c r="C21" i="6"/>
  <c r="K8" i="5"/>
  <c r="D9"/>
  <c r="F8" s="1"/>
  <c r="M10"/>
  <c r="K10"/>
  <c r="M11"/>
  <c r="K11"/>
  <c r="M9"/>
  <c r="H43" i="6"/>
  <c r="K9" i="5"/>
  <c r="D8" l="1"/>
  <c r="C17" i="6" s="1"/>
  <c r="F43"/>
  <c r="C13" a="1"/>
  <c r="C13" s="1"/>
  <c r="D43"/>
  <c r="K43" s="1"/>
</calcChain>
</file>

<file path=xl/comments1.xml><?xml version="1.0" encoding="utf-8"?>
<comments xmlns="http://schemas.openxmlformats.org/spreadsheetml/2006/main">
  <authors>
    <author>deinf.silvioa</author>
  </authors>
  <commentList>
    <comment ref="A6" authorId="0">
      <text>
        <r>
          <rPr>
            <sz val="8"/>
            <color indexed="81"/>
            <rFont val="Tahoma"/>
            <family val="2"/>
          </rPr>
          <t>Centro de custo / descrição do pacote de trabalho.</t>
        </r>
      </text>
    </comment>
    <comment ref="B6" authorId="0">
      <text>
        <r>
          <rPr>
            <sz val="8"/>
            <color indexed="81"/>
            <rFont val="Tahoma"/>
            <family val="2"/>
          </rPr>
          <t>Recurso responsável pelo artefato.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Data prevista de início do pacote de trabalho.</t>
        </r>
      </text>
    </comment>
    <comment ref="D6" authorId="0">
      <text>
        <r>
          <rPr>
            <sz val="8"/>
            <color indexed="81"/>
            <rFont val="Tahoma"/>
            <family val="2"/>
          </rPr>
          <t>Data prevista para entrega do pacote de trabalho.</t>
        </r>
      </text>
    </comment>
    <comment ref="E6" authorId="0">
      <text>
        <r>
          <rPr>
            <sz val="8"/>
            <color indexed="81"/>
            <rFont val="Tahoma"/>
            <family val="2"/>
          </rPr>
          <t>Data de início real do pacote de trabalho de acordo com o apontamento do GPA.</t>
        </r>
      </text>
    </comment>
    <comment ref="F6" authorId="0">
      <text>
        <r>
          <rPr>
            <sz val="8"/>
            <color indexed="81"/>
            <rFont val="Tahoma"/>
            <family val="2"/>
          </rPr>
          <t>Data de finalização real do pacote de trabalho.</t>
        </r>
      </text>
    </comment>
    <comment ref="G6" authorId="0">
      <text>
        <r>
          <rPr>
            <sz val="8"/>
            <color indexed="81"/>
            <rFont val="Tahoma"/>
            <family val="2"/>
          </rPr>
          <t>Esforço total planejado para o produto em homens-hora. É o resultado da soma da estimativa inicial mais o total de alterações aprovadas para o produto.</t>
        </r>
      </text>
    </comment>
    <comment ref="H6" authorId="0">
      <text>
        <r>
          <rPr>
            <sz val="8"/>
            <color indexed="81"/>
            <rFont val="Tahoma"/>
            <family val="2"/>
          </rPr>
          <t>Esforço total planejado para ser executado até a data final do período base (em homens-hora).</t>
        </r>
      </text>
    </comment>
    <comment ref="I6" authorId="0">
      <text>
        <r>
          <rPr>
            <sz val="8"/>
            <color indexed="81"/>
            <rFont val="Tahoma"/>
            <family val="2"/>
          </rPr>
          <t>Esforço total executado até a data final do período de referência (em homens-hora) de acordo com o apontamento do GPA.</t>
        </r>
      </text>
    </comment>
    <comment ref="J6" authorId="0">
      <text>
        <r>
          <rPr>
            <sz val="8"/>
            <color indexed="81"/>
            <rFont val="Tahoma"/>
            <family val="2"/>
          </rPr>
          <t>Valor agregado ao produto de acordo com o percentual de conclusão alcançado até a data final do período base (em homens-hora).</t>
        </r>
      </text>
    </comment>
    <comment ref="K6" authorId="0">
      <text>
        <r>
          <rPr>
            <sz val="8"/>
            <color indexed="81"/>
            <rFont val="Tahoma"/>
            <family val="2"/>
          </rPr>
          <t>Variação no cronograma do projeto em homens-hora. O valor é calculado pela seguinte fórmula:
SV = EV – PV, onde
SV &gt; 0 indica que foi gasto menos tempo do que o previsto
SV &lt; 0 indica que foi gasto mais tempo do que o previsto</t>
        </r>
      </text>
    </comment>
    <comment ref="L6" authorId="0">
      <text>
        <r>
          <rPr>
            <sz val="8"/>
            <color indexed="81"/>
            <rFont val="Tahoma"/>
            <family val="2"/>
          </rPr>
          <t>Variação no custo planejado para o projeto em homens-hora. O valor é calculado pela seguinte fórmula:
CV = EV – AC, onde
CV &gt; 0 indica que foi gasto menos homens-hora do que o previsto e
CV &lt; 0 indica que foi gasto mais homens-hora do que o previsto.</t>
        </r>
      </text>
    </comment>
    <comment ref="M6" authorId="0">
      <text>
        <r>
          <rPr>
            <sz val="8"/>
            <color indexed="81"/>
            <rFont val="Arial"/>
            <family val="2"/>
          </rPr>
          <t>Schedule Performance Index - índice de cumprimento do cronograma planejado. O valor é calculado pela seguinte fórmula:
SPI = EV / PV, onde
SPI &gt; 1 indica que o projeto está adiantado e
SPI &lt; 1 indica que o projeto está atrasado.</t>
        </r>
      </text>
    </comment>
    <comment ref="N6" authorId="0">
      <text>
        <r>
          <rPr>
            <sz val="8"/>
            <color indexed="81"/>
            <rFont val="Arial"/>
            <family val="2"/>
          </rPr>
          <t>Cost Performance Index - índice de cumprimento dos custos planejados. O valor é calculado pela seguinte fórmula:
CPI = EV / AC, onde
CPI &gt; 1 indica que o projeto está custando menos do que o planejado e
CPI &lt; 1 indica que o projeto está custando mais do que o valor planejado.</t>
        </r>
      </text>
    </comment>
  </commentList>
</comments>
</file>

<file path=xl/sharedStrings.xml><?xml version="1.0" encoding="utf-8"?>
<sst xmlns="http://schemas.openxmlformats.org/spreadsheetml/2006/main" count="495" uniqueCount="266">
  <si>
    <t>Classificação Padrão de Produtos e Serviços</t>
  </si>
  <si>
    <t>Centro de Custo</t>
  </si>
  <si>
    <t>Descrição</t>
  </si>
  <si>
    <t>Fase</t>
  </si>
  <si>
    <t>Obrigatório</t>
  </si>
  <si>
    <t>P</t>
  </si>
  <si>
    <t>C</t>
  </si>
  <si>
    <t>E</t>
  </si>
  <si>
    <t>I</t>
  </si>
  <si>
    <t>T</t>
  </si>
  <si>
    <t>Fábrica de Software</t>
  </si>
  <si>
    <t>1.1</t>
  </si>
  <si>
    <t>Recepção de Demandas e Suporte aos Clientes</t>
  </si>
  <si>
    <t>1.1.01</t>
  </si>
  <si>
    <t>Recepção de Demandas</t>
  </si>
  <si>
    <t>1.1.01.01</t>
  </si>
  <si>
    <t>Análise Técnica de Demandas</t>
  </si>
  <si>
    <t>1.1.01.02</t>
  </si>
  <si>
    <t>Suporte e Fornecimento de Informações</t>
  </si>
  <si>
    <t>1.2</t>
  </si>
  <si>
    <t>1.2.01</t>
  </si>
  <si>
    <t>Gerenciamento do Projeto</t>
  </si>
  <si>
    <t>X</t>
  </si>
  <si>
    <t>1.2. 01.01</t>
  </si>
  <si>
    <t>Reuniões de Acompanhamento Gerencial</t>
  </si>
  <si>
    <t>1.2. 01.02</t>
  </si>
  <si>
    <t>Cronograma da Fase</t>
  </si>
  <si>
    <t>1.2. 01.03</t>
  </si>
  <si>
    <t>Plano do Projeto (Criação e Revisão)</t>
  </si>
  <si>
    <t>1.2. 01.04</t>
  </si>
  <si>
    <t>Linha de Base de Projeto</t>
  </si>
  <si>
    <t>1.2. 01.05</t>
  </si>
  <si>
    <t>Relatórios de Situação</t>
  </si>
  <si>
    <t>1.2. 01.06</t>
  </si>
  <si>
    <t xml:space="preserve">Termo de Aceite </t>
  </si>
  <si>
    <t>1.2. 01.07</t>
  </si>
  <si>
    <t>Termo de Encerramento de Projeto</t>
  </si>
  <si>
    <t>Lições Aprendidas</t>
  </si>
  <si>
    <t>1.2.02</t>
  </si>
  <si>
    <t>Estudo Preliminar</t>
  </si>
  <si>
    <t>1.2.02.01</t>
  </si>
  <si>
    <t>Atas das Reuniões com Stakeholders</t>
  </si>
  <si>
    <t>1.2.02.02</t>
  </si>
  <si>
    <t>EPP</t>
  </si>
  <si>
    <t>1.2.03</t>
  </si>
  <si>
    <t>Modelagem de Negócios</t>
  </si>
  <si>
    <t>1.2.03.01</t>
  </si>
  <si>
    <t>Documento de Modelagem de Negócio</t>
  </si>
  <si>
    <t>1.2.03.02</t>
  </si>
  <si>
    <t>Modelo de Processos de Negócio</t>
  </si>
  <si>
    <t>1.2.03.03</t>
  </si>
  <si>
    <t>Modelo de Entidades de Negócio</t>
  </si>
  <si>
    <t>1.2.04</t>
  </si>
  <si>
    <t>Requisitos</t>
  </si>
  <si>
    <t>1.2.04.01</t>
  </si>
  <si>
    <t>Workshop de Requisitos</t>
  </si>
  <si>
    <t>1.2.04.02</t>
  </si>
  <si>
    <t>Documento de Visão</t>
  </si>
  <si>
    <t>1.2.04.03</t>
  </si>
  <si>
    <t>Modelo de Casos de Uso</t>
  </si>
  <si>
    <t>1.2.04.04</t>
  </si>
  <si>
    <t>Especificações de Casos de Uso</t>
  </si>
  <si>
    <t>1.2.04.05</t>
  </si>
  <si>
    <t>Glossário</t>
  </si>
  <si>
    <t>1.2.04.06</t>
  </si>
  <si>
    <t>Cadastro de Requisitos</t>
  </si>
  <si>
    <t>1.2.04.07</t>
  </si>
  <si>
    <t>Matrizes de Rastreabilidade</t>
  </si>
  <si>
    <t>1.2.05</t>
  </si>
  <si>
    <t>Análise e Projeto</t>
  </si>
  <si>
    <t>1.2.05.01</t>
  </si>
  <si>
    <t>MAP – Modelo de Análise e Projeto</t>
  </si>
  <si>
    <t>1.2.05.02</t>
  </si>
  <si>
    <t>Documento de Arquitetura de Software</t>
  </si>
  <si>
    <t>1.2.05.03</t>
  </si>
  <si>
    <t>Modelo de Dados</t>
  </si>
  <si>
    <t>1.2.05.04</t>
  </si>
  <si>
    <t>Projeto de Interface com Usuário</t>
  </si>
  <si>
    <t>1.2.06</t>
  </si>
  <si>
    <t>Implementação</t>
  </si>
  <si>
    <t>1.2.06.01</t>
  </si>
  <si>
    <t>Implementação de Casos de Uso (Código e Teste de Unidade)</t>
  </si>
  <si>
    <t>1.2.07</t>
  </si>
  <si>
    <t>Testes</t>
  </si>
  <si>
    <t>1.2.07.01</t>
  </si>
  <si>
    <t>Plano de Testes</t>
  </si>
  <si>
    <t>1.2.07.02</t>
  </si>
  <si>
    <t>Caso de Teste</t>
  </si>
  <si>
    <t>1.2.07.03</t>
  </si>
  <si>
    <t>Script de Teste</t>
  </si>
  <si>
    <t>1.2.07.04</t>
  </si>
  <si>
    <t>Resultados dos Testes</t>
  </si>
  <si>
    <t>1.2.08</t>
  </si>
  <si>
    <t>Implantação</t>
  </si>
  <si>
    <t>1.2.08.01</t>
  </si>
  <si>
    <t>Levantamento de Recursos de Infra-estrutura</t>
  </si>
  <si>
    <t>1.2.08.02</t>
  </si>
  <si>
    <t>Solicitação de Ambiente de Integração</t>
  </si>
  <si>
    <t>1.2.08.03</t>
  </si>
  <si>
    <t>Solicitação de Base de Dados de Integração</t>
  </si>
  <si>
    <t>1.2.08.04</t>
  </si>
  <si>
    <t>Publicação em Integração</t>
  </si>
  <si>
    <t>1.2.08.05</t>
  </si>
  <si>
    <t>Solicitação de Ambiente de Homologação</t>
  </si>
  <si>
    <t>1.2.08.06</t>
  </si>
  <si>
    <t>Solicitação de Base de Dados de Homologação</t>
  </si>
  <si>
    <t>1.2.08.07</t>
  </si>
  <si>
    <t>Publicação em Homologação</t>
  </si>
  <si>
    <t>1.2.08.08</t>
  </si>
  <si>
    <t>Solicitação de Ambiente de Produção</t>
  </si>
  <si>
    <t>1.2.08.09</t>
  </si>
  <si>
    <t>Solicitação de Base de Dados de Produção</t>
  </si>
  <si>
    <t>1.2.08.10</t>
  </si>
  <si>
    <t>Publicação em Produção</t>
  </si>
  <si>
    <t>1.2.08.11</t>
  </si>
  <si>
    <t>Elaborar Material de Suporte ao Usuário</t>
  </si>
  <si>
    <t>1.2.09</t>
  </si>
  <si>
    <t>Gerência de Configuração e Mudança</t>
  </si>
  <si>
    <t>1.2.09.01</t>
  </si>
  <si>
    <t>Repositório do Projeto</t>
  </si>
  <si>
    <t>1.2.09.02</t>
  </si>
  <si>
    <t>Plano de Gerência de Configuração</t>
  </si>
  <si>
    <t>1.2.09.03</t>
  </si>
  <si>
    <t>Linha de Base dos Artefatos</t>
  </si>
  <si>
    <t>1.2.10</t>
  </si>
  <si>
    <t>Garantia da Qualidade</t>
  </si>
  <si>
    <t>1.2.10.01</t>
  </si>
  <si>
    <t>Revisão Interna de Qualidade dos Artefatos</t>
  </si>
  <si>
    <t>1.2.11</t>
  </si>
  <si>
    <t>Ambiente</t>
  </si>
  <si>
    <t>1.2.11.01</t>
  </si>
  <si>
    <t>Preparação do Ambiente de Desenvolvimento</t>
  </si>
  <si>
    <t>1.2.11.02</t>
  </si>
  <si>
    <t>Site do Projeto</t>
  </si>
  <si>
    <t>1.3</t>
  </si>
  <si>
    <t>1.3.01</t>
  </si>
  <si>
    <t>1.3.01.01</t>
  </si>
  <si>
    <t>1.3.02</t>
  </si>
  <si>
    <t>1.3.02.01</t>
  </si>
  <si>
    <t>1.3.02.02</t>
  </si>
  <si>
    <t>1.3.02.03</t>
  </si>
  <si>
    <t>Outros Custos</t>
  </si>
  <si>
    <t>Administração</t>
  </si>
  <si>
    <t>Atividades Administrativas e Gerenciais</t>
  </si>
  <si>
    <t>Treinamentos</t>
  </si>
  <si>
    <t>Capacitação para Execução de Demandas</t>
  </si>
  <si>
    <t>Treinamentos Recebidos</t>
  </si>
  <si>
    <t>Treinamentos Ministrados</t>
  </si>
  <si>
    <t>1.2.01 - Gerenciamento do Projeto</t>
  </si>
  <si>
    <t>Fases: [P] – EPP; [C] – Concepção; [E] – Elaboração; [I] – Construção; [T] - Transição</t>
  </si>
  <si>
    <t>Início Previsto</t>
  </si>
  <si>
    <t>*** Fim de Relatório</t>
  </si>
  <si>
    <t>Cronograma</t>
  </si>
  <si>
    <t>Planejado até a Data</t>
  </si>
  <si>
    <t>Valor Agregado</t>
  </si>
  <si>
    <t>Executado até a Data</t>
  </si>
  <si>
    <t>Variação no Cronograma</t>
  </si>
  <si>
    <t>Variação no Custo</t>
  </si>
  <si>
    <t>SPI</t>
  </si>
  <si>
    <t>CPI</t>
  </si>
  <si>
    <t>Análise de Valor Agregado</t>
  </si>
  <si>
    <t>Esforço (homens-hora)</t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</si>
  <si>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Valor Planejado ou PV (Planned Value)</t>
    </r>
    <r>
      <rPr>
        <sz val="8"/>
        <rFont val="Arial"/>
        <family val="2"/>
      </rPr>
      <t xml:space="preserve"> – representa o total de homens-hora planejados para terem sido executados até o momento, de acordo com a última </t>
    </r>
    <r>
      <rPr>
        <i/>
        <sz val="8"/>
        <rFont val="Arial"/>
        <family val="2"/>
      </rPr>
      <t>baseline</t>
    </r>
    <r>
      <rPr>
        <sz val="8"/>
        <rFont val="Arial"/>
        <family val="2"/>
      </rPr>
      <t xml:space="preserve"> aprovada do projeto.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</si>
  <si>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Schedule Performance Index (SPI)</t>
    </r>
    <r>
      <rPr>
        <sz val="8"/>
        <rFont val="Arial"/>
        <family val="2"/>
      </rPr>
      <t xml:space="preserve"> –  é o quociente da divisão entre o Valor Agregado (EV) e o Valor Planejado (PV), ou seja,
</t>
    </r>
    <r>
      <rPr>
        <b/>
        <sz val="8"/>
        <rFont val="Arial"/>
        <family val="2"/>
      </rPr>
      <t>SPI = EV / PV</t>
    </r>
    <r>
      <rPr>
        <sz val="8"/>
        <rFont val="Arial"/>
        <family val="2"/>
      </rPr>
      <t xml:space="preserve">, onde
</t>
    </r>
    <r>
      <rPr>
        <b/>
        <sz val="8"/>
        <rFont val="Arial"/>
        <family val="2"/>
      </rPr>
      <t>SPI &gt; 1</t>
    </r>
    <r>
      <rPr>
        <sz val="8"/>
        <rFont val="Arial"/>
        <family val="2"/>
      </rPr>
      <t xml:space="preserve"> indica que o projeto está adiantado e
</t>
    </r>
    <r>
      <rPr>
        <b/>
        <sz val="8"/>
        <rFont val="Arial"/>
        <family val="2"/>
      </rPr>
      <t>SPI &lt; 1</t>
    </r>
    <r>
      <rPr>
        <sz val="8"/>
        <rFont val="Arial"/>
        <family val="2"/>
      </rPr>
      <t xml:space="preserve"> indica que o projeto está atrasado.
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</si>
  <si>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Valor Agregado ou EV (Earned Value)</t>
    </r>
    <r>
      <rPr>
        <sz val="8"/>
        <rFont val="Arial"/>
        <family val="2"/>
      </rPr>
      <t xml:space="preserve"> – é o total de homens-hora agregados ao projeto até a data. O valor é relativo ao total planejado para o projeto ou pacote. O EV é calculado para cada produto, sendo esses valores somados para fornecer o EV total do projeto. 
        O valor agregado por produto é o resultado do somatório das horas planejadas dos seus pacotes de trabalho iniciados (agrega 50% do total de horas planejadas) e concluídos (agrega 100% do total de horas planejadas).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</si>
  <si>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Custo Real ou AC (Actual Cost)</t>
    </r>
    <r>
      <rPr>
        <sz val="8"/>
        <rFont val="Arial"/>
        <family val="2"/>
      </rPr>
      <t xml:space="preserve"> –  representa o custo real do projeto em termos de homens-hora efetivamente executados. É o somatório das horas produtivas empregadas por todos os membros da equipe desde o início do projeto. Em geral, é considerada uma taxa de 7 horas (produtivas)/dia. 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</si>
  <si>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Variação no Cronograma ou SV (Schedule Variance)</t>
    </r>
    <r>
      <rPr>
        <sz val="8"/>
        <rFont val="Arial"/>
        <family val="2"/>
      </rPr>
      <t xml:space="preserve"> – é o resultado da subtração entre o EV e o PV. Representa o total em homens-hora que deixou de ser executado em relação ao planejado, ou o que foi realizado a mais. Portanto, 
</t>
    </r>
    <r>
      <rPr>
        <b/>
        <sz val="8"/>
        <rFont val="Arial"/>
        <family val="2"/>
      </rPr>
      <t>SV = EV – PV</t>
    </r>
    <r>
      <rPr>
        <sz val="8"/>
        <rFont val="Arial"/>
        <family val="2"/>
      </rPr>
      <t>, onde
SV &gt; 0 indica que foi gasto menos tempo do que o previsto
SV &lt; 0 indica que foi gasto mais tempo do que o previsto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</si>
  <si>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Variação no Custo ou CV (Cost Variance)</t>
    </r>
    <r>
      <rPr>
        <sz val="8"/>
        <rFont val="Arial"/>
        <family val="2"/>
      </rPr>
      <t xml:space="preserve"> – é o resultado da substração entre o EV e o AC. Representa a variação do custo do projeto em relação ao montante de recursos empregados na execução do mesmo. Deste modo, 
</t>
    </r>
    <r>
      <rPr>
        <b/>
        <sz val="8"/>
        <rFont val="Arial"/>
        <family val="2"/>
      </rPr>
      <t>CV = EV – AC</t>
    </r>
    <r>
      <rPr>
        <sz val="8"/>
        <rFont val="Arial"/>
        <family val="2"/>
      </rPr>
      <t xml:space="preserve">, onde
</t>
    </r>
    <r>
      <rPr>
        <b/>
        <sz val="8"/>
        <rFont val="Arial"/>
        <family val="2"/>
      </rPr>
      <t>CV &gt; 0</t>
    </r>
    <r>
      <rPr>
        <sz val="8"/>
        <rFont val="Arial"/>
        <family val="2"/>
      </rPr>
      <t xml:space="preserve"> indica que foi gasto menos homens-hora do que o previsto e
CV &lt; 0 indica que foi gasto mais homens-hora do que o previsto.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</si>
  <si>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Cost Performance Index (CPI)</t>
    </r>
    <r>
      <rPr>
        <sz val="8"/>
        <rFont val="Arial"/>
        <family val="2"/>
      </rPr>
      <t xml:space="preserve"> –  é o quociente da divisão entre o Valor Agregado (EV) e o Custo Real (AC), ou seja,
</t>
    </r>
    <r>
      <rPr>
        <b/>
        <sz val="8"/>
        <rFont val="Arial"/>
        <family val="2"/>
      </rPr>
      <t>CPI = EV / AC</t>
    </r>
    <r>
      <rPr>
        <sz val="8"/>
        <rFont val="Arial"/>
        <family val="2"/>
      </rPr>
      <t xml:space="preserve">, onde
</t>
    </r>
    <r>
      <rPr>
        <b/>
        <sz val="8"/>
        <rFont val="Arial"/>
        <family val="2"/>
      </rPr>
      <t>CPI &gt; 1</t>
    </r>
    <r>
      <rPr>
        <sz val="8"/>
        <rFont val="Arial"/>
        <family val="2"/>
      </rPr>
      <t xml:space="preserve"> indica que o projeto está mais barato do que a média esperada para a fábrica e
</t>
    </r>
    <r>
      <rPr>
        <b/>
        <sz val="8"/>
        <rFont val="Arial"/>
        <family val="2"/>
      </rPr>
      <t>CPI &lt; 1</t>
    </r>
    <r>
      <rPr>
        <sz val="8"/>
        <rFont val="Arial"/>
        <family val="2"/>
      </rPr>
      <t xml:space="preserve"> indica que o projeto está custando mais do que a média esperada.</t>
    </r>
  </si>
  <si>
    <t>Total Planejado</t>
  </si>
  <si>
    <t xml:space="preserve"> </t>
  </si>
  <si>
    <t>Produto</t>
  </si>
  <si>
    <t>Fim
Previsto</t>
  </si>
  <si>
    <t>Início
Real</t>
  </si>
  <si>
    <t>Fim
Real</t>
  </si>
  <si>
    <t>Data base</t>
  </si>
  <si>
    <t>Resumo do Projeto</t>
  </si>
  <si>
    <t>Projeto:</t>
  </si>
  <si>
    <t>Planejamento de Projeto</t>
  </si>
  <si>
    <t>Relatório de Situação</t>
  </si>
  <si>
    <t>Parâmetros para Planejamento do Projeto</t>
  </si>
  <si>
    <t>Data base do último relatório:</t>
  </si>
  <si>
    <t>Data de início real</t>
  </si>
  <si>
    <r>
      <t xml:space="preserve">Data </t>
    </r>
    <r>
      <rPr>
        <b/>
        <sz val="8"/>
        <color indexed="10"/>
        <rFont val="Arial"/>
        <family val="2"/>
      </rPr>
      <t>alvo</t>
    </r>
    <r>
      <rPr>
        <sz val="8"/>
        <rFont val="Arial"/>
        <family val="2"/>
      </rPr>
      <t xml:space="preserve"> para entrega</t>
    </r>
  </si>
  <si>
    <r>
      <t xml:space="preserve">Data </t>
    </r>
    <r>
      <rPr>
        <b/>
        <sz val="8"/>
        <color indexed="10"/>
        <rFont val="Arial"/>
        <family val="2"/>
      </rPr>
      <t>prevista</t>
    </r>
    <r>
      <rPr>
        <sz val="8"/>
        <rFont val="Arial"/>
        <family val="2"/>
      </rPr>
      <t xml:space="preserve"> para entrega</t>
    </r>
  </si>
  <si>
    <t>Nº de desenvolvedores:</t>
  </si>
  <si>
    <t>Estimativa na Conclusão</t>
  </si>
  <si>
    <t>Planejado até a data</t>
  </si>
  <si>
    <t>Executado até a data</t>
  </si>
  <si>
    <t>Início
Previsto</t>
  </si>
  <si>
    <t>Estimativa atualizada de esforço</t>
  </si>
  <si>
    <t>Agregado até a Data</t>
  </si>
  <si>
    <t>Data de início prevista</t>
  </si>
  <si>
    <t>Data</t>
  </si>
  <si>
    <t>Versão</t>
  </si>
  <si>
    <t>Responsável</t>
  </si>
  <si>
    <t>Descrição da Versão</t>
  </si>
  <si>
    <t>Histórico de Versões do Plano de Projeto</t>
  </si>
  <si>
    <t>Nº de artefatos concluídos</t>
  </si>
  <si>
    <t>(%) de conclusão</t>
  </si>
  <si>
    <t>Escopo</t>
  </si>
  <si>
    <t>Esforço Total Planejado</t>
  </si>
  <si>
    <t>Esforço total planejado (linha base)</t>
  </si>
  <si>
    <t>Destaques da Semana</t>
  </si>
  <si>
    <t>Total do Projeto</t>
  </si>
  <si>
    <t>Recursos Humanos</t>
  </si>
  <si>
    <t>Bacen</t>
  </si>
  <si>
    <t>Cast</t>
  </si>
  <si>
    <t>Desenvolvimento e Manutenção de Software</t>
  </si>
  <si>
    <t>Previsto</t>
  </si>
  <si>
    <t>Esforço</t>
  </si>
  <si>
    <t>1.2.01.03 - Planejamento do Projeto</t>
  </si>
  <si>
    <t>Histórico de Desempenho</t>
  </si>
  <si>
    <t>Mês</t>
  </si>
  <si>
    <t>Realizado</t>
  </si>
  <si>
    <t>Cronograma de Desembolso Mensal (R$)</t>
  </si>
  <si>
    <t>Junho</t>
  </si>
  <si>
    <t>R$</t>
  </si>
  <si>
    <t>Informações por Produto</t>
  </si>
  <si>
    <t>Diego</t>
  </si>
  <si>
    <t>Maio</t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</si>
  <si>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Quality Performance Index (QPI)</t>
    </r>
    <r>
      <rPr>
        <sz val="8"/>
        <rFont val="Arial"/>
        <family val="2"/>
      </rPr>
      <t xml:space="preserve"> –  é a relação entre o esforço total de desenvolvimento até a presente iteração (n) versus o somatório deste valor com as correções identificadas na mesma iteração:
QPI = ∑ED(1..n) / (∑ED(1..n) + EC(n))
QPI = 1 indica que nenhum defeito foi encontrado, ou seja, quanto mais próximo de 1, maior a qualidade do produto.</t>
    </r>
  </si>
  <si>
    <t>1.3.03</t>
  </si>
  <si>
    <t>1.3.03.01</t>
  </si>
  <si>
    <t>Controle de Desvios</t>
  </si>
  <si>
    <t>Total de pacotes de trabalho</t>
  </si>
  <si>
    <t>Nº de Pacotes Trabalho</t>
  </si>
  <si>
    <t>1.3.04</t>
  </si>
  <si>
    <t>1.3.04.01</t>
  </si>
  <si>
    <t xml:space="preserve">Capacitação </t>
  </si>
  <si>
    <t>War</t>
  </si>
  <si>
    <t>Análise e Projeto de Software</t>
  </si>
  <si>
    <t>Vlr. US:</t>
  </si>
  <si>
    <t>US</t>
  </si>
  <si>
    <t>Erick</t>
  </si>
  <si>
    <t>David</t>
  </si>
  <si>
    <t>Custo Médio (em US)</t>
  </si>
  <si>
    <t>Abril</t>
  </si>
  <si>
    <t>Concepção</t>
  </si>
  <si>
    <t>US Previstas</t>
  </si>
  <si>
    <t>US Executadas</t>
  </si>
  <si>
    <t>Elaboração - Iteração 1</t>
  </si>
  <si>
    <t>Elaboração - Iteração 2</t>
  </si>
  <si>
    <t>Construção</t>
  </si>
  <si>
    <t>Transição</t>
  </si>
  <si>
    <t>Plano do projeto</t>
  </si>
  <si>
    <t>1.2.04 - Requisitos</t>
  </si>
  <si>
    <t>1.2.04.04 - Especificações de Casos de Uso</t>
  </si>
  <si>
    <t>UC01 - Entrar em um sala de jogo</t>
  </si>
  <si>
    <t>UC02 - Criar Sala de Jogo</t>
  </si>
  <si>
    <t>UC03 - Enviar Mensagem</t>
  </si>
  <si>
    <t>UC05 - Abandonar Jogo</t>
  </si>
  <si>
    <t>UC06 - Interromper Jogo</t>
  </si>
  <si>
    <t>UC10 - Trocar cartas território</t>
  </si>
  <si>
    <t>UC09 - Fazer jogada</t>
  </si>
  <si>
    <t>UC12 - Reposicionar Exército</t>
  </si>
  <si>
    <t>UC11 - Atacar Território</t>
  </si>
  <si>
    <t>UC14 - Povoar Território Conquistado</t>
  </si>
  <si>
    <t>1.2.05 - Análise e Projeto</t>
  </si>
  <si>
    <t>1.2.05.01 - MAP – Modelo de Análise e Projeto</t>
  </si>
  <si>
    <t>1.2.06.01 - Implementação de Casos de Uso (Código e Teste de Unidade)</t>
  </si>
  <si>
    <t>1.2.05 - Implementação</t>
  </si>
  <si>
    <t>Diagrama de classes conceitual</t>
  </si>
  <si>
    <t>Diagrama de classes de projeto</t>
  </si>
  <si>
    <t>Diagrama de colaboração</t>
  </si>
  <si>
    <t>Snapshot</t>
  </si>
</sst>
</file>

<file path=xl/styles.xml><?xml version="1.0" encoding="utf-8"?>
<styleSheet xmlns="http://schemas.openxmlformats.org/spreadsheetml/2006/main">
  <numFmts count="3">
    <numFmt numFmtId="164" formatCode="&quot;R$ &quot;#,##0.00"/>
    <numFmt numFmtId="165" formatCode="0.0%"/>
    <numFmt numFmtId="166" formatCode="#,##0.0"/>
  </numFmts>
  <fonts count="3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u/>
      <sz val="10"/>
      <color indexed="12"/>
      <name val="Arial"/>
      <family val="2"/>
    </font>
    <font>
      <b/>
      <sz val="8"/>
      <color indexed="62"/>
      <name val="Arial"/>
      <family val="2"/>
    </font>
    <font>
      <b/>
      <sz val="10"/>
      <color indexed="62"/>
      <name val="Arial"/>
      <family val="2"/>
    </font>
    <font>
      <sz val="8"/>
      <color indexed="22"/>
      <name val="Arial"/>
      <family val="2"/>
    </font>
    <font>
      <sz val="8"/>
      <color indexed="81"/>
      <name val="Tahoma"/>
      <family val="2"/>
    </font>
    <font>
      <sz val="8"/>
      <color indexed="8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7"/>
      <color indexed="23"/>
      <name val="Times New Roman"/>
      <family val="1"/>
    </font>
    <font>
      <sz val="10"/>
      <color indexed="23"/>
      <name val="Wingdings"/>
      <charset val="2"/>
    </font>
    <font>
      <i/>
      <sz val="8"/>
      <name val="Arial"/>
      <family val="2"/>
    </font>
    <font>
      <sz val="9"/>
      <color indexed="62"/>
      <name val="Verdana"/>
      <family val="2"/>
    </font>
    <font>
      <sz val="8"/>
      <color indexed="62"/>
      <name val="Arial"/>
      <family val="2"/>
    </font>
    <font>
      <b/>
      <sz val="11"/>
      <color indexed="62"/>
      <name val="Arial"/>
      <family val="2"/>
    </font>
    <font>
      <sz val="10"/>
      <color indexed="62"/>
      <name val="Arial"/>
      <family val="2"/>
    </font>
    <font>
      <sz val="9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2"/>
      <color indexed="25"/>
      <name val="Arial"/>
      <family val="2"/>
    </font>
    <font>
      <sz val="9"/>
      <name val="Arial"/>
      <family val="2"/>
    </font>
    <font>
      <b/>
      <sz val="9"/>
      <color indexed="54"/>
      <name val="Arial"/>
      <family val="2"/>
    </font>
    <font>
      <b/>
      <sz val="11"/>
      <color indexed="61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lightTrellis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ck">
        <color indexed="55"/>
      </bottom>
      <diagonal/>
    </border>
    <border>
      <left/>
      <right style="thin">
        <color indexed="55"/>
      </right>
      <top/>
      <bottom style="thick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2"/>
      </bottom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4"/>
      </left>
      <right style="thin">
        <color indexed="54"/>
      </right>
      <top/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32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justify" vertical="top"/>
    </xf>
    <xf numFmtId="0" fontId="4" fillId="0" borderId="2" xfId="0" applyFont="1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justify" vertical="top"/>
    </xf>
    <xf numFmtId="0" fontId="3" fillId="0" borderId="5" xfId="0" applyFont="1" applyBorder="1" applyAlignment="1">
      <alignment horizontal="justify" vertical="top"/>
    </xf>
    <xf numFmtId="0" fontId="1" fillId="0" borderId="5" xfId="0" applyFont="1" applyBorder="1" applyAlignment="1">
      <alignment horizontal="center" vertical="top"/>
    </xf>
    <xf numFmtId="0" fontId="6" fillId="0" borderId="3" xfId="0" applyFont="1" applyBorder="1" applyAlignment="1">
      <alignment horizontal="justify" vertical="top"/>
    </xf>
    <xf numFmtId="0" fontId="6" fillId="0" borderId="2" xfId="0" applyFont="1" applyBorder="1" applyAlignment="1">
      <alignment horizontal="justify" vertical="top"/>
    </xf>
    <xf numFmtId="0" fontId="6" fillId="2" borderId="5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top"/>
    </xf>
    <xf numFmtId="0" fontId="6" fillId="5" borderId="5" xfId="0" applyFont="1" applyFill="1" applyBorder="1" applyAlignment="1">
      <alignment horizontal="center" vertical="top"/>
    </xf>
    <xf numFmtId="0" fontId="6" fillId="6" borderId="5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horizontal="center" vertical="top"/>
    </xf>
    <xf numFmtId="0" fontId="6" fillId="6" borderId="2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justify" vertical="top"/>
    </xf>
    <xf numFmtId="0" fontId="6" fillId="0" borderId="5" xfId="0" applyFont="1" applyBorder="1" applyAlignment="1">
      <alignment horizontal="justify" vertical="top"/>
    </xf>
    <xf numFmtId="0" fontId="6" fillId="0" borderId="5" xfId="0" applyFont="1" applyBorder="1" applyAlignment="1">
      <alignment horizontal="center" vertical="top"/>
    </xf>
    <xf numFmtId="0" fontId="7" fillId="0" borderId="0" xfId="0" applyFont="1"/>
    <xf numFmtId="0" fontId="5" fillId="7" borderId="6" xfId="0" applyFont="1" applyFill="1" applyBorder="1" applyAlignment="1">
      <alignment horizontal="justify" vertical="top"/>
    </xf>
    <xf numFmtId="0" fontId="5" fillId="7" borderId="7" xfId="0" applyFont="1" applyFill="1" applyBorder="1" applyAlignment="1">
      <alignment horizontal="justify" vertical="top"/>
    </xf>
    <xf numFmtId="0" fontId="1" fillId="7" borderId="7" xfId="0" applyFont="1" applyFill="1" applyBorder="1" applyAlignment="1">
      <alignment horizontal="center" vertical="top"/>
    </xf>
    <xf numFmtId="0" fontId="5" fillId="7" borderId="3" xfId="0" applyFont="1" applyFill="1" applyBorder="1" applyAlignment="1">
      <alignment horizontal="justify" vertical="top"/>
    </xf>
    <xf numFmtId="0" fontId="5" fillId="7" borderId="2" xfId="0" applyFont="1" applyFill="1" applyBorder="1" applyAlignment="1">
      <alignment horizontal="justify" vertical="top"/>
    </xf>
    <xf numFmtId="0" fontId="1" fillId="7" borderId="2" xfId="0" applyFont="1" applyFill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6" fillId="0" borderId="6" xfId="0" applyFont="1" applyBorder="1"/>
    <xf numFmtId="0" fontId="6" fillId="0" borderId="0" xfId="0" applyFont="1" applyAlignment="1">
      <alignment horizontal="right"/>
    </xf>
    <xf numFmtId="0" fontId="6" fillId="0" borderId="0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2" fillId="0" borderId="6" xfId="0" applyFont="1" applyBorder="1" applyAlignment="1">
      <alignment horizontal="justify" vertical="top"/>
    </xf>
    <xf numFmtId="0" fontId="6" fillId="0" borderId="6" xfId="0" applyFont="1" applyBorder="1" applyAlignment="1">
      <alignment horizontal="center" wrapText="1"/>
    </xf>
    <xf numFmtId="14" fontId="6" fillId="0" borderId="6" xfId="0" applyNumberFormat="1" applyFont="1" applyBorder="1"/>
    <xf numFmtId="0" fontId="10" fillId="0" borderId="8" xfId="0" applyFont="1" applyBorder="1" applyAlignment="1">
      <alignment horizontal="justify" vertical="top"/>
    </xf>
    <xf numFmtId="14" fontId="9" fillId="0" borderId="8" xfId="0" applyNumberFormat="1" applyFont="1" applyBorder="1"/>
    <xf numFmtId="0" fontId="11" fillId="0" borderId="0" xfId="0" applyFont="1"/>
    <xf numFmtId="0" fontId="6" fillId="0" borderId="9" xfId="0" applyFont="1" applyBorder="1" applyAlignment="1"/>
    <xf numFmtId="0" fontId="14" fillId="0" borderId="0" xfId="0" applyFont="1"/>
    <xf numFmtId="0" fontId="15" fillId="0" borderId="0" xfId="0" applyFont="1"/>
    <xf numFmtId="0" fontId="4" fillId="0" borderId="0" xfId="0" applyFont="1"/>
    <xf numFmtId="0" fontId="17" fillId="0" borderId="0" xfId="0" applyFont="1" applyAlignment="1">
      <alignment horizontal="left" vertical="top" wrapText="1" indent="2"/>
    </xf>
    <xf numFmtId="0" fontId="0" fillId="0" borderId="0" xfId="0" applyAlignment="1">
      <alignment vertical="top" wrapText="1"/>
    </xf>
    <xf numFmtId="0" fontId="17" fillId="0" borderId="0" xfId="0" applyFont="1" applyAlignment="1">
      <alignment horizontal="left" indent="2"/>
    </xf>
    <xf numFmtId="0" fontId="17" fillId="0" borderId="0" xfId="0" applyFont="1" applyAlignment="1">
      <alignment horizontal="left" wrapText="1" indent="2"/>
    </xf>
    <xf numFmtId="0" fontId="0" fillId="0" borderId="0" xfId="0" applyAlignment="1">
      <alignment wrapText="1"/>
    </xf>
    <xf numFmtId="0" fontId="6" fillId="0" borderId="0" xfId="0" applyFont="1" applyAlignment="1">
      <alignment horizontal="left" indent="3"/>
    </xf>
    <xf numFmtId="0" fontId="19" fillId="0" borderId="0" xfId="0" applyFont="1" applyBorder="1"/>
    <xf numFmtId="0" fontId="19" fillId="0" borderId="1" xfId="0" applyFont="1" applyBorder="1"/>
    <xf numFmtId="0" fontId="6" fillId="0" borderId="7" xfId="0" applyFont="1" applyBorder="1" applyAlignment="1">
      <alignment horizontal="center" wrapText="1"/>
    </xf>
    <xf numFmtId="2" fontId="19" fillId="0" borderId="0" xfId="0" applyNumberFormat="1" applyFont="1" applyBorder="1"/>
    <xf numFmtId="2" fontId="19" fillId="0" borderId="1" xfId="0" applyNumberFormat="1" applyFont="1" applyBorder="1"/>
    <xf numFmtId="2" fontId="6" fillId="0" borderId="0" xfId="0" applyNumberFormat="1" applyFont="1"/>
    <xf numFmtId="2" fontId="6" fillId="0" borderId="6" xfId="0" applyNumberFormat="1" applyFont="1" applyBorder="1" applyAlignment="1">
      <alignment horizontal="center" wrapText="1"/>
    </xf>
    <xf numFmtId="2" fontId="6" fillId="0" borderId="0" xfId="0" applyNumberFormat="1" applyFont="1" applyBorder="1" applyAlignment="1">
      <alignment horizontal="center"/>
    </xf>
    <xf numFmtId="2" fontId="6" fillId="0" borderId="6" xfId="0" applyNumberFormat="1" applyFont="1" applyBorder="1"/>
    <xf numFmtId="1" fontId="19" fillId="0" borderId="0" xfId="0" applyNumberFormat="1" applyFont="1" applyBorder="1"/>
    <xf numFmtId="1" fontId="19" fillId="0" borderId="1" xfId="0" applyNumberFormat="1" applyFont="1" applyBorder="1"/>
    <xf numFmtId="1" fontId="6" fillId="0" borderId="0" xfId="0" applyNumberFormat="1" applyFont="1"/>
    <xf numFmtId="1" fontId="6" fillId="0" borderId="6" xfId="0" applyNumberFormat="1" applyFont="1" applyBorder="1" applyAlignment="1">
      <alignment horizontal="center" wrapText="1"/>
    </xf>
    <xf numFmtId="1" fontId="6" fillId="0" borderId="0" xfId="0" applyNumberFormat="1" applyFont="1" applyBorder="1" applyAlignment="1">
      <alignment horizontal="center"/>
    </xf>
    <xf numFmtId="0" fontId="6" fillId="0" borderId="3" xfId="0" applyFont="1" applyBorder="1" applyAlignment="1"/>
    <xf numFmtId="0" fontId="6" fillId="0" borderId="10" xfId="0" applyFont="1" applyBorder="1" applyAlignment="1"/>
    <xf numFmtId="0" fontId="6" fillId="0" borderId="1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4" fontId="3" fillId="0" borderId="6" xfId="0" applyNumberFormat="1" applyFont="1" applyBorder="1"/>
    <xf numFmtId="0" fontId="6" fillId="0" borderId="7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6" xfId="0" applyFont="1" applyBorder="1" applyAlignment="1">
      <alignment horizontal="left" vertical="top" indent="2"/>
    </xf>
    <xf numFmtId="0" fontId="3" fillId="0" borderId="6" xfId="0" applyFont="1" applyBorder="1" applyAlignment="1">
      <alignment horizontal="left" vertical="top" indent="1"/>
    </xf>
    <xf numFmtId="0" fontId="20" fillId="0" borderId="1" xfId="0" applyFont="1" applyBorder="1"/>
    <xf numFmtId="0" fontId="21" fillId="0" borderId="0" xfId="0" applyFont="1" applyBorder="1"/>
    <xf numFmtId="0" fontId="22" fillId="0" borderId="1" xfId="0" applyFont="1" applyBorder="1"/>
    <xf numFmtId="2" fontId="22" fillId="0" borderId="0" xfId="0" applyNumberFormat="1" applyFont="1" applyBorder="1" applyAlignment="1">
      <alignment horizontal="right"/>
    </xf>
    <xf numFmtId="0" fontId="6" fillId="0" borderId="10" xfId="0" applyFont="1" applyBorder="1"/>
    <xf numFmtId="0" fontId="6" fillId="0" borderId="3" xfId="0" applyFont="1" applyBorder="1"/>
    <xf numFmtId="0" fontId="3" fillId="0" borderId="3" xfId="0" applyFont="1" applyBorder="1" applyAlignment="1"/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3" fontId="3" fillId="0" borderId="6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14" fontId="6" fillId="0" borderId="6" xfId="0" applyNumberFormat="1" applyFont="1" applyBorder="1" applyAlignment="1">
      <alignment horizontal="center"/>
    </xf>
    <xf numFmtId="3" fontId="23" fillId="0" borderId="1" xfId="0" applyNumberFormat="1" applyFont="1" applyBorder="1" applyAlignment="1">
      <alignment horizontal="right"/>
    </xf>
    <xf numFmtId="0" fontId="23" fillId="0" borderId="1" xfId="0" applyFont="1" applyBorder="1"/>
    <xf numFmtId="3" fontId="24" fillId="0" borderId="0" xfId="0" applyNumberFormat="1" applyFont="1" applyAlignment="1">
      <alignment horizontal="right"/>
    </xf>
    <xf numFmtId="14" fontId="6" fillId="0" borderId="0" xfId="0" applyNumberFormat="1" applyFont="1"/>
    <xf numFmtId="0" fontId="3" fillId="0" borderId="0" xfId="0" applyFont="1" applyBorder="1" applyAlignment="1">
      <alignment horizontal="left"/>
    </xf>
    <xf numFmtId="3" fontId="6" fillId="0" borderId="0" xfId="0" applyNumberFormat="1" applyFont="1" applyBorder="1"/>
    <xf numFmtId="14" fontId="2" fillId="0" borderId="0" xfId="0" applyNumberFormat="1" applyFont="1" applyBorder="1"/>
    <xf numFmtId="3" fontId="3" fillId="0" borderId="0" xfId="0" applyNumberFormat="1" applyFont="1" applyBorder="1"/>
    <xf numFmtId="3" fontId="6" fillId="0" borderId="3" xfId="0" applyNumberFormat="1" applyFont="1" applyBorder="1" applyAlignment="1">
      <alignment horizontal="center" wrapText="1"/>
    </xf>
    <xf numFmtId="0" fontId="6" fillId="0" borderId="13" xfId="0" applyFont="1" applyBorder="1"/>
    <xf numFmtId="14" fontId="3" fillId="0" borderId="7" xfId="0" applyNumberFormat="1" applyFont="1" applyBorder="1"/>
    <xf numFmtId="14" fontId="6" fillId="0" borderId="6" xfId="0" applyNumberFormat="1" applyFont="1" applyBorder="1" applyAlignment="1">
      <alignment horizontal="left"/>
    </xf>
    <xf numFmtId="3" fontId="26" fillId="0" borderId="0" xfId="0" applyNumberFormat="1" applyFont="1"/>
    <xf numFmtId="0" fontId="9" fillId="8" borderId="13" xfId="0" applyFont="1" applyFill="1" applyBorder="1"/>
    <xf numFmtId="14" fontId="3" fillId="8" borderId="14" xfId="0" applyNumberFormat="1" applyFont="1" applyFill="1" applyBorder="1"/>
    <xf numFmtId="0" fontId="6" fillId="8" borderId="7" xfId="0" applyFont="1" applyFill="1" applyBorder="1"/>
    <xf numFmtId="0" fontId="6" fillId="8" borderId="14" xfId="0" applyFont="1" applyFill="1" applyBorder="1"/>
    <xf numFmtId="0" fontId="6" fillId="8" borderId="7" xfId="0" applyFont="1" applyFill="1" applyBorder="1" applyAlignment="1">
      <alignment horizontal="left"/>
    </xf>
    <xf numFmtId="166" fontId="6" fillId="0" borderId="6" xfId="0" applyNumberFormat="1" applyFont="1" applyBorder="1"/>
    <xf numFmtId="0" fontId="2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65" fontId="6" fillId="0" borderId="6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/>
    </xf>
    <xf numFmtId="0" fontId="3" fillId="6" borderId="6" xfId="0" applyFont="1" applyFill="1" applyBorder="1"/>
    <xf numFmtId="0" fontId="3" fillId="6" borderId="6" xfId="0" applyFont="1" applyFill="1" applyBorder="1" applyAlignment="1">
      <alignment horizontal="center" wrapText="1"/>
    </xf>
    <xf numFmtId="0" fontId="20" fillId="8" borderId="14" xfId="0" applyFont="1" applyFill="1" applyBorder="1"/>
    <xf numFmtId="0" fontId="20" fillId="8" borderId="7" xfId="0" applyFont="1" applyFill="1" applyBorder="1" applyAlignment="1">
      <alignment horizontal="left"/>
    </xf>
    <xf numFmtId="0" fontId="27" fillId="0" borderId="0" xfId="1" applyFont="1" applyAlignment="1" applyProtection="1"/>
    <xf numFmtId="14" fontId="23" fillId="0" borderId="1" xfId="0" applyNumberFormat="1" applyFont="1" applyBorder="1" applyAlignment="1">
      <alignment horizontal="right"/>
    </xf>
    <xf numFmtId="14" fontId="6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14" fontId="6" fillId="9" borderId="6" xfId="0" applyNumberFormat="1" applyFont="1" applyFill="1" applyBorder="1" applyAlignment="1">
      <alignment horizontal="center"/>
    </xf>
    <xf numFmtId="3" fontId="6" fillId="0" borderId="6" xfId="0" applyNumberFormat="1" applyFont="1" applyBorder="1"/>
    <xf numFmtId="0" fontId="9" fillId="8" borderId="8" xfId="0" applyFont="1" applyFill="1" applyBorder="1" applyAlignment="1">
      <alignment horizontal="left" indent="1"/>
    </xf>
    <xf numFmtId="0" fontId="10" fillId="8" borderId="8" xfId="0" applyFont="1" applyFill="1" applyBorder="1" applyAlignment="1">
      <alignment horizontal="justify"/>
    </xf>
    <xf numFmtId="14" fontId="9" fillId="8" borderId="8" xfId="0" applyNumberFormat="1" applyFont="1" applyFill="1" applyBorder="1" applyAlignment="1"/>
    <xf numFmtId="0" fontId="28" fillId="0" borderId="8" xfId="0" applyFont="1" applyBorder="1" applyAlignment="1">
      <alignment horizontal="left" indent="1"/>
    </xf>
    <xf numFmtId="0" fontId="28" fillId="0" borderId="8" xfId="0" applyFont="1" applyBorder="1" applyAlignment="1">
      <alignment vertical="top"/>
    </xf>
    <xf numFmtId="0" fontId="6" fillId="0" borderId="6" xfId="0" applyFont="1" applyFill="1" applyBorder="1" applyAlignment="1" applyProtection="1">
      <alignment horizontal="justify" vertical="top"/>
      <protection locked="0"/>
    </xf>
    <xf numFmtId="0" fontId="1" fillId="0" borderId="0" xfId="0" applyFont="1" applyAlignment="1">
      <alignment vertical="top"/>
    </xf>
    <xf numFmtId="0" fontId="1" fillId="0" borderId="0" xfId="0" applyFont="1"/>
    <xf numFmtId="0" fontId="6" fillId="0" borderId="0" xfId="0" quotePrefix="1" applyFont="1" applyAlignment="1">
      <alignment vertical="top"/>
    </xf>
    <xf numFmtId="14" fontId="15" fillId="0" borderId="0" xfId="0" applyNumberFormat="1" applyFont="1"/>
    <xf numFmtId="0" fontId="29" fillId="0" borderId="15" xfId="0" applyFont="1" applyBorder="1" applyAlignment="1">
      <alignment horizontal="center"/>
    </xf>
    <xf numFmtId="0" fontId="29" fillId="0" borderId="16" xfId="0" applyFont="1" applyBorder="1" applyAlignment="1">
      <alignment horizontal="center"/>
    </xf>
    <xf numFmtId="14" fontId="15" fillId="0" borderId="16" xfId="0" applyNumberFormat="1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30" fillId="0" borderId="0" xfId="0" applyFont="1"/>
    <xf numFmtId="0" fontId="4" fillId="0" borderId="16" xfId="0" applyFont="1" applyBorder="1" applyAlignment="1">
      <alignment horizontal="center"/>
    </xf>
    <xf numFmtId="0" fontId="15" fillId="0" borderId="1" xfId="0" applyFont="1" applyBorder="1"/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166" fontId="9" fillId="0" borderId="8" xfId="0" applyNumberFormat="1" applyFont="1" applyBorder="1" applyAlignment="1"/>
    <xf numFmtId="166" fontId="9" fillId="0" borderId="8" xfId="0" applyNumberFormat="1" applyFont="1" applyBorder="1"/>
    <xf numFmtId="166" fontId="9" fillId="8" borderId="8" xfId="0" applyNumberFormat="1" applyFont="1" applyFill="1" applyBorder="1" applyAlignment="1"/>
    <xf numFmtId="166" fontId="9" fillId="8" borderId="17" xfId="0" applyNumberFormat="1" applyFont="1" applyFill="1" applyBorder="1"/>
    <xf numFmtId="166" fontId="3" fillId="0" borderId="6" xfId="0" applyNumberFormat="1" applyFont="1" applyBorder="1"/>
    <xf numFmtId="166" fontId="6" fillId="0" borderId="6" xfId="0" applyNumberFormat="1" applyFont="1" applyFill="1" applyBorder="1"/>
    <xf numFmtId="166" fontId="6" fillId="0" borderId="0" xfId="0" applyNumberFormat="1" applyFont="1"/>
    <xf numFmtId="4" fontId="6" fillId="0" borderId="6" xfId="0" applyNumberFormat="1" applyFont="1" applyBorder="1" applyAlignment="1">
      <alignment horizontal="center"/>
    </xf>
    <xf numFmtId="4" fontId="9" fillId="0" borderId="8" xfId="0" applyNumberFormat="1" applyFont="1" applyBorder="1"/>
    <xf numFmtId="4" fontId="9" fillId="8" borderId="17" xfId="0" applyNumberFormat="1" applyFont="1" applyFill="1" applyBorder="1"/>
    <xf numFmtId="4" fontId="3" fillId="0" borderId="6" xfId="0" applyNumberFormat="1" applyFont="1" applyBorder="1"/>
    <xf numFmtId="4" fontId="6" fillId="0" borderId="6" xfId="0" applyNumberFormat="1" applyFont="1" applyBorder="1"/>
    <xf numFmtId="0" fontId="20" fillId="0" borderId="0" xfId="0" applyFont="1"/>
    <xf numFmtId="3" fontId="20" fillId="0" borderId="0" xfId="0" applyNumberFormat="1" applyFont="1"/>
    <xf numFmtId="3" fontId="20" fillId="0" borderId="1" xfId="0" applyNumberFormat="1" applyFont="1" applyBorder="1"/>
    <xf numFmtId="0" fontId="3" fillId="0" borderId="6" xfId="0" applyFont="1" applyBorder="1" applyAlignment="1">
      <alignment horizontal="center"/>
    </xf>
    <xf numFmtId="0" fontId="31" fillId="0" borderId="0" xfId="0" applyFont="1"/>
    <xf numFmtId="0" fontId="9" fillId="8" borderId="13" xfId="0" applyFont="1" applyFill="1" applyBorder="1" applyAlignment="1">
      <alignment horizontal="right"/>
    </xf>
    <xf numFmtId="164" fontId="9" fillId="8" borderId="7" xfId="0" applyNumberFormat="1" applyFont="1" applyFill="1" applyBorder="1"/>
    <xf numFmtId="0" fontId="20" fillId="0" borderId="0" xfId="0" applyFont="1" applyBorder="1"/>
    <xf numFmtId="3" fontId="6" fillId="0" borderId="13" xfId="0" applyNumberFormat="1" applyFont="1" applyBorder="1" applyAlignment="1">
      <alignment horizontal="center"/>
    </xf>
    <xf numFmtId="0" fontId="0" fillId="0" borderId="7" xfId="0" applyBorder="1" applyAlignment="1"/>
    <xf numFmtId="0" fontId="6" fillId="0" borderId="0" xfId="0" quotePrefix="1" applyFont="1" applyAlignment="1">
      <alignment vertical="top" wrapText="1"/>
    </xf>
    <xf numFmtId="0" fontId="0" fillId="0" borderId="0" xfId="0" applyAlignment="1">
      <alignment vertical="top" wrapText="1"/>
    </xf>
    <xf numFmtId="0" fontId="3" fillId="8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" fontId="3" fillId="4" borderId="13" xfId="0" applyNumberFormat="1" applyFont="1" applyFill="1" applyBorder="1" applyAlignment="1">
      <alignment horizontal="center"/>
    </xf>
    <xf numFmtId="3" fontId="3" fillId="4" borderId="14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0" fillId="0" borderId="3" xfId="0" applyBorder="1" applyAlignment="1"/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/>
    <xf numFmtId="0" fontId="6" fillId="0" borderId="3" xfId="0" applyFont="1" applyBorder="1" applyAlignment="1"/>
    <xf numFmtId="3" fontId="6" fillId="0" borderId="11" xfId="0" applyNumberFormat="1" applyFont="1" applyBorder="1" applyAlignment="1">
      <alignment horizontal="center" wrapText="1"/>
    </xf>
    <xf numFmtId="0" fontId="0" fillId="0" borderId="12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3" fillId="11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11" borderId="14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 vertical="top"/>
    </xf>
    <xf numFmtId="0" fontId="3" fillId="10" borderId="3" xfId="0" applyFont="1" applyFill="1" applyBorder="1" applyAlignment="1">
      <alignment horizontal="center" vertical="top"/>
    </xf>
    <xf numFmtId="0" fontId="3" fillId="10" borderId="10" xfId="0" applyFont="1" applyFill="1" applyBorder="1" applyAlignment="1">
      <alignment horizontal="justify" vertical="top"/>
    </xf>
    <xf numFmtId="0" fontId="3" fillId="10" borderId="3" xfId="0" applyFont="1" applyFill="1" applyBorder="1" applyAlignment="1">
      <alignment horizontal="justify" vertical="top"/>
    </xf>
    <xf numFmtId="0" fontId="3" fillId="10" borderId="13" xfId="0" applyFont="1" applyFill="1" applyBorder="1" applyAlignment="1">
      <alignment horizontal="center" vertical="top"/>
    </xf>
    <xf numFmtId="0" fontId="3" fillId="10" borderId="14" xfId="0" applyFont="1" applyFill="1" applyBorder="1" applyAlignment="1">
      <alignment horizontal="center" vertical="top"/>
    </xf>
    <xf numFmtId="0" fontId="3" fillId="10" borderId="7" xfId="0" applyFont="1" applyFill="1" applyBorder="1" applyAlignment="1">
      <alignment horizontal="center" vertical="top"/>
    </xf>
    <xf numFmtId="0" fontId="17" fillId="0" borderId="0" xfId="0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  <xf numFmtId="0" fontId="6" fillId="0" borderId="0" xfId="0" applyFont="1" applyBorder="1" applyAlignment="1">
      <alignment horizontal="left" vertical="top" indent="2"/>
    </xf>
    <xf numFmtId="0" fontId="6" fillId="0" borderId="7" xfId="0" applyFont="1" applyFill="1" applyBorder="1" applyAlignment="1" applyProtection="1">
      <alignment horizontal="justify" vertical="top"/>
      <protection locked="0"/>
    </xf>
    <xf numFmtId="0" fontId="3" fillId="0" borderId="10" xfId="0" applyFont="1" applyBorder="1" applyAlignment="1">
      <alignment horizontal="left" vertical="top" indent="1"/>
    </xf>
    <xf numFmtId="0" fontId="6" fillId="0" borderId="19" xfId="0" applyFont="1" applyBorder="1" applyAlignment="1">
      <alignment horizontal="left" vertical="top" indent="2"/>
    </xf>
    <xf numFmtId="0" fontId="6" fillId="0" borderId="20" xfId="0" applyFont="1" applyBorder="1" applyAlignment="1">
      <alignment horizontal="left" vertical="top" indent="2"/>
    </xf>
    <xf numFmtId="14" fontId="6" fillId="0" borderId="13" xfId="0" applyNumberFormat="1" applyFont="1" applyBorder="1"/>
    <xf numFmtId="14" fontId="6" fillId="0" borderId="10" xfId="0" applyNumberFormat="1" applyFont="1" applyBorder="1"/>
    <xf numFmtId="166" fontId="6" fillId="0" borderId="10" xfId="0" applyNumberFormat="1" applyFont="1" applyFill="1" applyBorder="1"/>
    <xf numFmtId="166" fontId="6" fillId="0" borderId="10" xfId="0" applyNumberFormat="1" applyFont="1" applyBorder="1"/>
    <xf numFmtId="4" fontId="6" fillId="0" borderId="10" xfId="0" applyNumberFormat="1" applyFont="1" applyBorder="1"/>
    <xf numFmtId="14" fontId="6" fillId="0" borderId="20" xfId="0" applyNumberFormat="1" applyFont="1" applyBorder="1"/>
    <xf numFmtId="166" fontId="6" fillId="0" borderId="20" xfId="0" applyNumberFormat="1" applyFont="1" applyFill="1" applyBorder="1"/>
    <xf numFmtId="166" fontId="6" fillId="0" borderId="20" xfId="0" applyNumberFormat="1" applyFont="1" applyBorder="1"/>
    <xf numFmtId="4" fontId="6" fillId="0" borderId="20" xfId="0" applyNumberFormat="1" applyFont="1" applyBorder="1"/>
    <xf numFmtId="0" fontId="18" fillId="0" borderId="6" xfId="0" applyFont="1" applyBorder="1" applyAlignment="1">
      <alignment horizontal="left" vertical="top" indent="3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tualizar Relatório"/>
  <ax:ocxPr ax:name="Size" ax:value="4128;767"/>
  <ax:ocxPr ax:name="FontName" ax:value="Arial"/>
  <ax:ocxPr ax:name="FontHeight" ax:value="195"/>
  <ax:ocxPr ax:name="FontCharSet" ax:value="0"/>
  <ax:ocxPr ax:name="FontPitchAndFamily" ax:value="2"/>
  <ax:ocxPr ax:name="ParagraphAlign" ax:value="3"/>
</ax:ocx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Cronograma Previsto</a:t>
            </a:r>
          </a:p>
        </c:rich>
      </c:tx>
      <c:layout>
        <c:manualLayout>
          <c:xMode val="edge"/>
          <c:yMode val="edge"/>
          <c:x val="0.41269901868327064"/>
          <c:y val="5.714285714285714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275631983382921"/>
          <c:y val="0.45"/>
          <c:w val="0.82395498505561338"/>
          <c:h val="0.45"/>
        </c:manualLayout>
      </c:layout>
      <c:barChart>
        <c:barDir val="bar"/>
        <c:grouping val="stacked"/>
        <c:ser>
          <c:idx val="0"/>
          <c:order val="0"/>
          <c:spPr>
            <a:noFill/>
            <a:ln w="25400">
              <a:noFill/>
            </a:ln>
          </c:spPr>
          <c:cat>
            <c:strRef>
              <c:f>Resumo!$A$43:$A$47</c:f>
              <c:strCache>
                <c:ptCount val="5"/>
                <c:pt idx="0">
                  <c:v>Concepção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</c:strCache>
            </c:strRef>
          </c:cat>
          <c:val>
            <c:numRef>
              <c:f>Resumo!$C$43:$C$47</c:f>
              <c:numCache>
                <c:formatCode>d/m/yyyy</c:formatCode>
                <c:ptCount val="5"/>
                <c:pt idx="0">
                  <c:v>40290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6666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Resumo!$A$43:$A$47</c:f>
              <c:strCache>
                <c:ptCount val="5"/>
                <c:pt idx="0">
                  <c:v>Concepção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</c:strCache>
            </c:strRef>
          </c:cat>
          <c:val>
            <c:numRef>
              <c:f>Resumo!$K$43:$K$47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8390784"/>
        <c:axId val="58662912"/>
      </c:barChart>
      <c:catAx>
        <c:axId val="58390784"/>
        <c:scaling>
          <c:orientation val="maxMin"/>
        </c:scaling>
        <c:axPos val="l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8662912"/>
        <c:crosses val="autoZero"/>
        <c:auto val="1"/>
        <c:lblAlgn val="ctr"/>
        <c:lblOffset val="100"/>
        <c:tickMarkSkip val="1"/>
      </c:catAx>
      <c:valAx>
        <c:axId val="58662912"/>
        <c:scaling>
          <c:orientation val="minMax"/>
          <c:max val="39940"/>
          <c:min val="39450"/>
        </c:scaling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d/m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8390784"/>
        <c:crosses val="autoZero"/>
        <c:crossBetween val="between"/>
        <c:majorUnit val="30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noFill/>
    <a:ln w="3175">
      <a:solidFill>
        <a:srgbClr val="969696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287" footer="0.4921259850000028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Evolução Previsto x Realizado</a:t>
            </a:r>
          </a:p>
        </c:rich>
      </c:tx>
      <c:layout>
        <c:manualLayout>
          <c:xMode val="edge"/>
          <c:yMode val="edge"/>
          <c:x val="0.31531602468610342"/>
          <c:y val="3.24189526184541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261286030066738"/>
          <c:y val="0.14962593516209607"/>
          <c:w val="0.65090233253786201"/>
          <c:h val="0.73815461346633826"/>
        </c:manualLayout>
      </c:layout>
      <c:lineChart>
        <c:grouping val="standard"/>
        <c:ser>
          <c:idx val="0"/>
          <c:order val="0"/>
          <c:tx>
            <c:v>Planejado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Resumo!$A$54:$A$185</c:f>
              <c:numCache>
                <c:formatCode>d/m/yyyy</c:formatCode>
                <c:ptCount val="132"/>
              </c:numCache>
            </c:numRef>
          </c:cat>
          <c:val>
            <c:numRef>
              <c:f>Resumo!$B$54:$B$185</c:f>
              <c:numCache>
                <c:formatCode>#,##0</c:formatCode>
                <c:ptCount val="132"/>
              </c:numCache>
            </c:numRef>
          </c:val>
        </c:ser>
        <c:ser>
          <c:idx val="1"/>
          <c:order val="1"/>
          <c:tx>
            <c:v>Executado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Resumo!$A$54:$A$185</c:f>
              <c:numCache>
                <c:formatCode>d/m/yyyy</c:formatCode>
                <c:ptCount val="132"/>
              </c:numCache>
            </c:numRef>
          </c:cat>
          <c:val>
            <c:numRef>
              <c:f>Resumo!$C$54:$C$185</c:f>
              <c:numCache>
                <c:formatCode>#,##0</c:formatCode>
                <c:ptCount val="132"/>
              </c:numCache>
            </c:numRef>
          </c:val>
        </c:ser>
        <c:ser>
          <c:idx val="2"/>
          <c:order val="2"/>
          <c:tx>
            <c:v>Agregado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square"/>
            <c:size val="3"/>
            <c:spPr>
              <a:noFill/>
              <a:ln w="9525">
                <a:noFill/>
              </a:ln>
            </c:spPr>
          </c:marker>
          <c:cat>
            <c:numRef>
              <c:f>Resumo!$A$54:$A$185</c:f>
              <c:numCache>
                <c:formatCode>d/m/yyyy</c:formatCode>
                <c:ptCount val="132"/>
              </c:numCache>
            </c:numRef>
          </c:cat>
          <c:val>
            <c:numRef>
              <c:f>Resumo!$D$54:$D$185</c:f>
              <c:numCache>
                <c:formatCode>#,##0</c:formatCode>
                <c:ptCount val="132"/>
              </c:numCache>
            </c:numRef>
          </c:val>
        </c:ser>
        <c:marker val="1"/>
        <c:axId val="58708736"/>
        <c:axId val="58710656"/>
      </c:lineChart>
      <c:catAx>
        <c:axId val="58708736"/>
        <c:scaling>
          <c:orientation val="minMax"/>
        </c:scaling>
        <c:axPos val="b"/>
        <c:numFmt formatCode="dd/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8710656"/>
        <c:crosses val="autoZero"/>
        <c:auto val="1"/>
        <c:lblAlgn val="ctr"/>
        <c:lblOffset val="100"/>
        <c:tickLblSkip val="1"/>
        <c:tickMarkSkip val="7"/>
      </c:catAx>
      <c:valAx>
        <c:axId val="58710656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8708736"/>
        <c:crosses val="autoZero"/>
        <c:crossBetween val="between"/>
        <c:majorUnit val="500"/>
        <c:minorUnit val="2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72972972972977"/>
          <c:y val="0.46882793017456598"/>
          <c:w val="0.17792792792792791"/>
          <c:h val="0.1097256857855373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12700">
      <a:solidFill>
        <a:srgbClr val="969696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287" footer="0.49212598500000287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33</xdr:row>
      <xdr:rowOff>28575</xdr:rowOff>
    </xdr:from>
    <xdr:to>
      <xdr:col>15</xdr:col>
      <xdr:colOff>247649</xdr:colOff>
      <xdr:row>39</xdr:row>
      <xdr:rowOff>57150</xdr:rowOff>
    </xdr:to>
    <xdr:graphicFrame macro="">
      <xdr:nvGraphicFramePr>
        <xdr:cNvPr id="4150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</xdr:colOff>
      <xdr:row>9</xdr:row>
      <xdr:rowOff>0</xdr:rowOff>
    </xdr:from>
    <xdr:to>
      <xdr:col>10</xdr:col>
      <xdr:colOff>9525</xdr:colOff>
      <xdr:row>23</xdr:row>
      <xdr:rowOff>0</xdr:rowOff>
    </xdr:to>
    <xdr:graphicFrame macro="">
      <xdr:nvGraphicFramePr>
        <xdr:cNvPr id="4151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12</xdr:col>
      <xdr:colOff>0</xdr:colOff>
      <xdr:row>0</xdr:row>
      <xdr:rowOff>38100</xdr:rowOff>
    </xdr:to>
    <xdr:sp macro="" textlink="">
      <xdr:nvSpPr>
        <xdr:cNvPr id="2053" name="Text Box 5"/>
        <xdr:cNvSpPr txBox="1">
          <a:spLocks noChangeArrowheads="1"/>
        </xdr:cNvSpPr>
      </xdr:nvSpPr>
      <xdr:spPr bwMode="auto">
        <a:xfrm>
          <a:off x="10448925" y="0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pt-BR" sz="800" b="0" i="0" strike="noStrike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>
    <pageSetUpPr fitToPage="1"/>
  </sheetPr>
  <dimension ref="A1:L141"/>
  <sheetViews>
    <sheetView showGridLines="0" workbookViewId="0">
      <selection activeCell="G2" sqref="G2"/>
    </sheetView>
  </sheetViews>
  <sheetFormatPr defaultRowHeight="11.25"/>
  <cols>
    <col min="1" max="1" width="20.85546875" style="36" customWidth="1"/>
    <col min="2" max="2" width="8.42578125" style="36" customWidth="1"/>
    <col min="3" max="3" width="10.42578125" style="36" customWidth="1"/>
    <col min="4" max="6" width="9.140625" style="36"/>
    <col min="7" max="9" width="9" style="93" customWidth="1"/>
    <col min="10" max="10" width="9.5703125" style="36" customWidth="1"/>
    <col min="11" max="11" width="11" style="36" customWidth="1"/>
    <col min="12" max="16384" width="9.140625" style="36"/>
  </cols>
  <sheetData>
    <row r="1" spans="1:11" ht="15">
      <c r="A1" s="83" t="s">
        <v>231</v>
      </c>
      <c r="B1" s="167"/>
      <c r="C1" s="167"/>
      <c r="D1" s="167"/>
      <c r="E1" s="167"/>
      <c r="F1" s="167"/>
      <c r="G1" s="168"/>
      <c r="H1" s="168"/>
      <c r="I1" s="168"/>
      <c r="J1" s="100" t="s">
        <v>230</v>
      </c>
    </row>
    <row r="2" spans="1:11" ht="12.75" thickBot="1">
      <c r="A2" s="99" t="s">
        <v>179</v>
      </c>
      <c r="B2" s="82"/>
      <c r="C2" s="82"/>
      <c r="D2" s="82"/>
      <c r="E2" s="82"/>
      <c r="F2" s="82"/>
      <c r="G2" s="169"/>
      <c r="H2" s="169"/>
      <c r="I2" s="169"/>
      <c r="J2" s="130">
        <f>Parâmetros!B6</f>
        <v>0</v>
      </c>
    </row>
    <row r="3" spans="1:11" ht="6" customHeight="1" thickTop="1"/>
    <row r="4" spans="1:11" ht="14.25">
      <c r="A4" s="171" t="s">
        <v>203</v>
      </c>
    </row>
    <row r="5" spans="1:11" ht="6" customHeight="1"/>
    <row r="6" spans="1:11" s="143" customFormat="1" ht="27" customHeight="1">
      <c r="A6" s="177"/>
      <c r="B6" s="178"/>
      <c r="C6" s="178"/>
      <c r="D6" s="178"/>
      <c r="E6" s="178"/>
      <c r="F6" s="178"/>
      <c r="G6" s="178"/>
      <c r="H6" s="178"/>
      <c r="I6" s="178"/>
      <c r="J6" s="178"/>
      <c r="K6" s="142"/>
    </row>
    <row r="7" spans="1:11" s="143" customFormat="1" ht="6" customHeight="1">
      <c r="A7" s="144"/>
      <c r="B7" s="142"/>
      <c r="C7" s="142"/>
      <c r="D7" s="142"/>
      <c r="E7" s="142"/>
      <c r="F7" s="142"/>
      <c r="G7" s="142"/>
      <c r="H7" s="142"/>
      <c r="I7" s="142"/>
      <c r="J7" s="142"/>
      <c r="K7" s="142"/>
    </row>
    <row r="8" spans="1:11" ht="14.25">
      <c r="A8" s="171" t="s">
        <v>176</v>
      </c>
    </row>
    <row r="9" spans="1:11" ht="9" customHeight="1">
      <c r="A9" s="28"/>
    </row>
    <row r="10" spans="1:11" ht="15" customHeight="1">
      <c r="A10" s="111" t="s">
        <v>200</v>
      </c>
      <c r="B10" s="127"/>
      <c r="C10" s="128"/>
    </row>
    <row r="11" spans="1:11" ht="15" customHeight="1">
      <c r="A11" s="107" t="s">
        <v>199</v>
      </c>
      <c r="B11" s="77"/>
      <c r="C11" s="122">
        <f>IF(Planejamento!G8&lt;&gt;0,VLOOKUP(Parâmetros!B6,A54:I222,4)/Planejamento!G8,0)</f>
        <v>0</v>
      </c>
      <c r="F11" s="102"/>
      <c r="G11" s="103"/>
      <c r="H11" s="103"/>
      <c r="I11" s="104"/>
    </row>
    <row r="12" spans="1:11" ht="15" customHeight="1">
      <c r="A12" s="107" t="s">
        <v>225</v>
      </c>
      <c r="B12" s="77"/>
      <c r="C12" s="91">
        <f>SUM(B43:B47)</f>
        <v>0</v>
      </c>
      <c r="F12" s="102"/>
      <c r="G12" s="103"/>
      <c r="H12" s="103"/>
      <c r="I12" s="104"/>
    </row>
    <row r="13" spans="1:11" ht="15" customHeight="1">
      <c r="A13" s="107" t="s">
        <v>198</v>
      </c>
      <c r="B13" s="77"/>
      <c r="C13" s="95" t="e">
        <f t="array" ref="C13">SUM(IF(Planejamento!#REF!&lt;&gt;"",IF(Planejamento!F9:F12&gt;0,1,0),0))</f>
        <v>#REF!</v>
      </c>
      <c r="F13" s="102"/>
      <c r="G13" s="103"/>
      <c r="H13" s="103"/>
      <c r="I13" s="104"/>
    </row>
    <row r="14" spans="1:11" ht="15" customHeight="1">
      <c r="A14" s="111" t="s">
        <v>152</v>
      </c>
      <c r="B14" s="114"/>
      <c r="C14" s="115"/>
      <c r="F14" s="102"/>
      <c r="G14" s="103"/>
      <c r="H14" s="103"/>
      <c r="I14" s="104"/>
    </row>
    <row r="15" spans="1:11" ht="15" customHeight="1">
      <c r="A15" s="78" t="s">
        <v>192</v>
      </c>
      <c r="B15" s="79"/>
      <c r="C15" s="97">
        <f>Planejamento!C8</f>
        <v>40290</v>
      </c>
      <c r="F15" s="105"/>
      <c r="G15" s="103"/>
      <c r="H15" s="103"/>
      <c r="I15" s="103"/>
    </row>
    <row r="16" spans="1:11" ht="15" customHeight="1">
      <c r="A16" s="107" t="s">
        <v>182</v>
      </c>
      <c r="B16" s="108"/>
      <c r="C16" s="97">
        <f>Planejamento!E8</f>
        <v>40290</v>
      </c>
    </row>
    <row r="17" spans="1:12" ht="15" customHeight="1">
      <c r="A17" s="107" t="s">
        <v>183</v>
      </c>
      <c r="B17" s="108"/>
      <c r="C17" s="97">
        <f>Planejamento!D8</f>
        <v>40290</v>
      </c>
      <c r="K17" s="63"/>
      <c r="L17" s="63"/>
    </row>
    <row r="18" spans="1:12" ht="15" customHeight="1">
      <c r="A18" s="107" t="s">
        <v>184</v>
      </c>
      <c r="B18" s="108"/>
      <c r="C18" s="97" t="e">
        <f ca="1">WORKDAY(TODAY(),(C23-C22)/(Parâmetros!B5*7),Parâmetros!$B$8:$B$10)</f>
        <v>#N/A</v>
      </c>
      <c r="K18" s="63"/>
    </row>
    <row r="19" spans="1:12" ht="15" customHeight="1">
      <c r="A19" s="111" t="s">
        <v>210</v>
      </c>
      <c r="B19" s="112"/>
      <c r="C19" s="113"/>
    </row>
    <row r="20" spans="1:12" ht="15" customHeight="1">
      <c r="A20" s="107" t="s">
        <v>202</v>
      </c>
      <c r="B20" s="108"/>
      <c r="C20" s="95">
        <f>Planejamento!G8</f>
        <v>0</v>
      </c>
      <c r="K20" s="63"/>
    </row>
    <row r="21" spans="1:12" ht="15" customHeight="1">
      <c r="A21" s="107" t="s">
        <v>187</v>
      </c>
      <c r="B21" s="108"/>
      <c r="C21" s="95" t="e">
        <f>Planejamento!H8</f>
        <v>#REF!</v>
      </c>
      <c r="K21" s="63"/>
    </row>
    <row r="22" spans="1:12" ht="15" customHeight="1">
      <c r="A22" s="107" t="s">
        <v>188</v>
      </c>
      <c r="B22" s="108"/>
      <c r="C22" s="95" t="e">
        <f>Planejamento!I8</f>
        <v>#REF!</v>
      </c>
      <c r="K22" s="101"/>
    </row>
    <row r="23" spans="1:12" ht="15" customHeight="1">
      <c r="A23" s="107" t="s">
        <v>190</v>
      </c>
      <c r="B23" s="108"/>
      <c r="C23" s="95" t="e">
        <f>VLOOKUP(Parâmetros!B6,A54:I219,9)</f>
        <v>#N/A</v>
      </c>
    </row>
    <row r="24" spans="1:12">
      <c r="B24" s="92"/>
      <c r="C24" s="92"/>
      <c r="D24" s="92"/>
      <c r="E24" s="92"/>
      <c r="F24" s="92"/>
      <c r="G24" s="96"/>
      <c r="H24" s="96"/>
      <c r="I24" s="96"/>
      <c r="J24" s="93"/>
      <c r="K24" s="93"/>
    </row>
    <row r="25" spans="1:12" ht="15" customHeight="1">
      <c r="A25" s="111" t="s">
        <v>215</v>
      </c>
      <c r="B25" s="111"/>
      <c r="C25" s="111"/>
      <c r="D25" s="172" t="s">
        <v>232</v>
      </c>
      <c r="E25" s="173">
        <v>50</v>
      </c>
      <c r="F25" s="92"/>
      <c r="G25" s="96"/>
      <c r="H25" s="96"/>
      <c r="I25" s="96"/>
      <c r="J25" s="93"/>
      <c r="K25" s="93"/>
    </row>
    <row r="26" spans="1:12">
      <c r="A26" s="187" t="s">
        <v>213</v>
      </c>
      <c r="B26" s="186" t="s">
        <v>209</v>
      </c>
      <c r="C26" s="181"/>
      <c r="D26" s="186" t="s">
        <v>214</v>
      </c>
      <c r="E26" s="181"/>
      <c r="F26" s="92"/>
      <c r="G26" s="96"/>
      <c r="H26" s="96"/>
      <c r="I26" s="96"/>
      <c r="J26" s="93"/>
      <c r="K26" s="93"/>
    </row>
    <row r="27" spans="1:12">
      <c r="A27" s="188"/>
      <c r="B27" s="170" t="s">
        <v>233</v>
      </c>
      <c r="C27" s="170" t="s">
        <v>217</v>
      </c>
      <c r="D27" s="170" t="s">
        <v>233</v>
      </c>
      <c r="E27" s="170" t="s">
        <v>217</v>
      </c>
      <c r="F27" s="92"/>
      <c r="G27" s="96"/>
      <c r="H27" s="96"/>
      <c r="I27" s="96"/>
      <c r="J27" s="93"/>
      <c r="K27" s="93"/>
    </row>
    <row r="28" spans="1:12">
      <c r="A28" s="37" t="s">
        <v>237</v>
      </c>
      <c r="B28" s="162"/>
      <c r="C28" s="162">
        <f>+B28*50</f>
        <v>0</v>
      </c>
      <c r="D28" s="162"/>
      <c r="E28" s="162">
        <f>+D28*50</f>
        <v>0</v>
      </c>
      <c r="F28" s="92"/>
      <c r="G28" s="96"/>
      <c r="H28" s="96"/>
      <c r="I28" s="96"/>
      <c r="J28" s="93"/>
      <c r="K28" s="93"/>
    </row>
    <row r="29" spans="1:12">
      <c r="A29" s="37" t="s">
        <v>220</v>
      </c>
      <c r="B29" s="162"/>
      <c r="C29" s="162">
        <f t="shared" ref="C29:C30" si="0">+B29*50</f>
        <v>0</v>
      </c>
      <c r="D29" s="162"/>
      <c r="E29" s="162">
        <f t="shared" ref="E29:E30" si="1">+D29*50</f>
        <v>0</v>
      </c>
      <c r="F29" s="92"/>
      <c r="G29" s="96"/>
      <c r="H29" s="96"/>
      <c r="I29" s="96"/>
      <c r="J29" s="93"/>
      <c r="K29" s="93"/>
    </row>
    <row r="30" spans="1:12">
      <c r="A30" s="37" t="s">
        <v>216</v>
      </c>
      <c r="B30" s="162"/>
      <c r="C30" s="162">
        <f t="shared" si="0"/>
        <v>0</v>
      </c>
      <c r="D30" s="162"/>
      <c r="E30" s="162">
        <f t="shared" si="1"/>
        <v>0</v>
      </c>
      <c r="F30" s="92"/>
      <c r="G30" s="96"/>
      <c r="H30" s="96"/>
      <c r="I30" s="96"/>
      <c r="J30" s="93"/>
      <c r="K30" s="93"/>
    </row>
    <row r="31" spans="1:12">
      <c r="B31" s="92"/>
      <c r="C31" s="92"/>
      <c r="D31" s="92"/>
      <c r="E31" s="92"/>
      <c r="F31" s="92"/>
      <c r="G31" s="96"/>
      <c r="H31" s="96"/>
      <c r="I31" s="96"/>
      <c r="J31" s="93"/>
      <c r="K31" s="93"/>
    </row>
    <row r="32" spans="1:12">
      <c r="A32" s="129"/>
    </row>
    <row r="33" spans="1:11" ht="14.25">
      <c r="A33" s="171" t="s">
        <v>218</v>
      </c>
    </row>
    <row r="34" spans="1:11" ht="15">
      <c r="A34" s="28"/>
    </row>
    <row r="35" spans="1:11" ht="15">
      <c r="A35" s="28"/>
    </row>
    <row r="36" spans="1:11" ht="15">
      <c r="A36" s="28"/>
    </row>
    <row r="37" spans="1:11" ht="15">
      <c r="A37" s="28"/>
    </row>
    <row r="38" spans="1:11" ht="27.75" customHeight="1">
      <c r="A38" s="28"/>
    </row>
    <row r="39" spans="1:11" ht="15">
      <c r="A39" s="28"/>
    </row>
    <row r="40" spans="1:11" ht="15">
      <c r="A40" s="28"/>
    </row>
    <row r="41" spans="1:11" ht="12.75" customHeight="1">
      <c r="A41" s="73"/>
      <c r="B41" s="196" t="s">
        <v>226</v>
      </c>
      <c r="C41" s="179" t="s">
        <v>152</v>
      </c>
      <c r="D41" s="180"/>
      <c r="E41" s="180"/>
      <c r="F41" s="181"/>
      <c r="G41" s="182" t="s">
        <v>161</v>
      </c>
      <c r="H41" s="183"/>
      <c r="I41" s="183"/>
      <c r="J41" s="176"/>
    </row>
    <row r="42" spans="1:11" ht="24.75" customHeight="1">
      <c r="A42" s="88" t="s">
        <v>171</v>
      </c>
      <c r="B42" s="197"/>
      <c r="C42" s="89" t="s">
        <v>189</v>
      </c>
      <c r="D42" s="90" t="s">
        <v>172</v>
      </c>
      <c r="E42" s="90" t="s">
        <v>173</v>
      </c>
      <c r="F42" s="90" t="s">
        <v>174</v>
      </c>
      <c r="G42" s="94" t="s">
        <v>169</v>
      </c>
      <c r="H42" s="94" t="s">
        <v>153</v>
      </c>
      <c r="I42" s="94" t="s">
        <v>155</v>
      </c>
      <c r="J42" s="94" t="s">
        <v>154</v>
      </c>
    </row>
    <row r="43" spans="1:11">
      <c r="A43" s="37" t="str">
        <f>+Planejamento!A9</f>
        <v>Concepção</v>
      </c>
      <c r="B43" s="91">
        <f>COUNT(Planejamento!#REF!)</f>
        <v>0</v>
      </c>
      <c r="C43" s="97">
        <f>Planejamento!C9</f>
        <v>40290</v>
      </c>
      <c r="D43" s="97">
        <f>Planejamento!D9</f>
        <v>40290</v>
      </c>
      <c r="E43" s="97">
        <f>Planejamento!E9</f>
        <v>40290</v>
      </c>
      <c r="F43" s="97" t="str">
        <f>Planejamento!F9</f>
        <v/>
      </c>
      <c r="G43" s="95">
        <f>Planejamento!G9</f>
        <v>0</v>
      </c>
      <c r="H43" s="95" t="e">
        <f>Planejamento!H9</f>
        <v>#REF!</v>
      </c>
      <c r="I43" s="95" t="e">
        <f>Planejamento!I9</f>
        <v>#REF!</v>
      </c>
      <c r="J43" s="95" t="e">
        <f>Planejamento!J9</f>
        <v>#REF!</v>
      </c>
      <c r="K43" s="110">
        <f>+D43-C43</f>
        <v>0</v>
      </c>
    </row>
    <row r="44" spans="1:11">
      <c r="A44" s="37" t="e">
        <f>Planejamento!#REF!</f>
        <v>#REF!</v>
      </c>
      <c r="B44" s="91">
        <f>COUNT(Planejamento!#REF!)</f>
        <v>0</v>
      </c>
      <c r="C44" s="97" t="e">
        <f>Planejamento!#REF!</f>
        <v>#REF!</v>
      </c>
      <c r="D44" s="97" t="e">
        <f>Planejamento!#REF!</f>
        <v>#REF!</v>
      </c>
      <c r="E44" s="97" t="e">
        <f>Planejamento!#REF!</f>
        <v>#REF!</v>
      </c>
      <c r="F44" s="97" t="e">
        <f>Planejamento!#REF!</f>
        <v>#REF!</v>
      </c>
      <c r="G44" s="95" t="e">
        <f>Planejamento!#REF!</f>
        <v>#REF!</v>
      </c>
      <c r="H44" s="95" t="e">
        <f>Planejamento!#REF!</f>
        <v>#REF!</v>
      </c>
      <c r="I44" s="95" t="e">
        <f>Planejamento!#REF!</f>
        <v>#REF!</v>
      </c>
      <c r="J44" s="95" t="e">
        <f>Planejamento!#REF!</f>
        <v>#REF!</v>
      </c>
      <c r="K44" s="110" t="e">
        <f>+D44-C44</f>
        <v>#REF!</v>
      </c>
    </row>
    <row r="45" spans="1:11">
      <c r="A45" s="37" t="e">
        <f>Planejamento!#REF!</f>
        <v>#REF!</v>
      </c>
      <c r="B45" s="91">
        <f>COUNT(Planejamento!#REF!)</f>
        <v>0</v>
      </c>
      <c r="C45" s="97" t="e">
        <f>Planejamento!#REF!</f>
        <v>#REF!</v>
      </c>
      <c r="D45" s="97" t="e">
        <f>Planejamento!#REF!</f>
        <v>#REF!</v>
      </c>
      <c r="E45" s="97" t="e">
        <f>Planejamento!#REF!</f>
        <v>#REF!</v>
      </c>
      <c r="F45" s="97" t="e">
        <f>Planejamento!#REF!</f>
        <v>#REF!</v>
      </c>
      <c r="G45" s="95" t="e">
        <f>Planejamento!#REF!</f>
        <v>#REF!</v>
      </c>
      <c r="H45" s="95" t="e">
        <f>Planejamento!#REF!</f>
        <v>#REF!</v>
      </c>
      <c r="I45" s="95" t="e">
        <f>Planejamento!#REF!</f>
        <v>#REF!</v>
      </c>
      <c r="J45" s="95" t="e">
        <f>Planejamento!#REF!</f>
        <v>#REF!</v>
      </c>
      <c r="K45" s="110" t="e">
        <f>+D45-C45</f>
        <v>#REF!</v>
      </c>
    </row>
    <row r="46" spans="1:11">
      <c r="A46" s="37" t="e">
        <f>Planejamento!#REF!</f>
        <v>#REF!</v>
      </c>
      <c r="B46" s="91">
        <f>COUNT(Planejamento!#REF!)</f>
        <v>0</v>
      </c>
      <c r="C46" s="97" t="e">
        <f>Planejamento!#REF!</f>
        <v>#REF!</v>
      </c>
      <c r="D46" s="97" t="e">
        <f>Planejamento!#REF!</f>
        <v>#REF!</v>
      </c>
      <c r="E46" s="97" t="e">
        <f>Planejamento!#REF!</f>
        <v>#REF!</v>
      </c>
      <c r="F46" s="97" t="e">
        <f>Planejamento!#REF!</f>
        <v>#REF!</v>
      </c>
      <c r="G46" s="95" t="e">
        <f>Planejamento!#REF!</f>
        <v>#REF!</v>
      </c>
      <c r="H46" s="95" t="e">
        <f>Planejamento!#REF!</f>
        <v>#REF!</v>
      </c>
      <c r="I46" s="95" t="e">
        <f>Planejamento!#REF!</f>
        <v>#REF!</v>
      </c>
      <c r="J46" s="95" t="e">
        <f>Planejamento!#REF!</f>
        <v>#REF!</v>
      </c>
      <c r="K46" s="110" t="e">
        <f>+D46-C46</f>
        <v>#REF!</v>
      </c>
    </row>
    <row r="47" spans="1:11">
      <c r="A47" s="37" t="e">
        <f>Planejamento!#REF!</f>
        <v>#REF!</v>
      </c>
      <c r="B47" s="91">
        <f>COUNT(Planejamento!#REF!)</f>
        <v>0</v>
      </c>
      <c r="C47" s="97" t="e">
        <f>Planejamento!#REF!</f>
        <v>#REF!</v>
      </c>
      <c r="D47" s="97" t="e">
        <f>Planejamento!#REF!</f>
        <v>#REF!</v>
      </c>
      <c r="E47" s="97" t="e">
        <f>Planejamento!#REF!</f>
        <v>#REF!</v>
      </c>
      <c r="F47" s="97" t="e">
        <f>Planejamento!#REF!</f>
        <v>#REF!</v>
      </c>
      <c r="G47" s="95" t="e">
        <f>Planejamento!#REF!</f>
        <v>#REF!</v>
      </c>
      <c r="H47" s="95" t="e">
        <f>Planejamento!#REF!</f>
        <v>#REF!</v>
      </c>
      <c r="I47" s="95" t="e">
        <f>Planejamento!#REF!</f>
        <v>#REF!</v>
      </c>
      <c r="J47" s="95" t="e">
        <f>Planejamento!#REF!</f>
        <v>#REF!</v>
      </c>
      <c r="K47" s="110" t="e">
        <f>+D47-C47</f>
        <v>#REF!</v>
      </c>
    </row>
    <row r="48" spans="1:11">
      <c r="A48" s="41"/>
      <c r="B48" s="40"/>
      <c r="C48" s="131"/>
      <c r="D48" s="131"/>
      <c r="E48" s="131"/>
      <c r="F48" s="131"/>
      <c r="G48" s="132"/>
      <c r="H48" s="132"/>
      <c r="I48" s="132"/>
      <c r="J48" s="132"/>
      <c r="K48" s="110"/>
    </row>
    <row r="49" spans="1:12">
      <c r="A49" s="37" t="s">
        <v>141</v>
      </c>
      <c r="B49" s="133"/>
      <c r="C49" s="134"/>
      <c r="D49" s="134"/>
      <c r="E49" s="134"/>
      <c r="F49" s="134"/>
      <c r="G49" s="95" t="e">
        <f>Planejamento!#REF!</f>
        <v>#REF!</v>
      </c>
      <c r="H49" s="95" t="e">
        <f>Planejamento!#REF!</f>
        <v>#REF!</v>
      </c>
      <c r="I49" s="95" t="e">
        <f>Planejamento!#REF!</f>
        <v>#REF!</v>
      </c>
      <c r="J49" s="95" t="e">
        <f>Planejamento!#REF!</f>
        <v>#REF!</v>
      </c>
      <c r="K49" s="93"/>
      <c r="L49" s="93"/>
    </row>
    <row r="50" spans="1:12">
      <c r="B50" s="92"/>
      <c r="C50" s="92"/>
      <c r="D50" s="92"/>
      <c r="E50" s="92"/>
      <c r="F50" s="92"/>
      <c r="G50" s="96"/>
      <c r="H50" s="96"/>
      <c r="I50" s="96"/>
      <c r="J50" s="93"/>
      <c r="K50" s="93"/>
    </row>
    <row r="51" spans="1:12" ht="14.25">
      <c r="A51" s="171" t="s">
        <v>212</v>
      </c>
    </row>
    <row r="52" spans="1:12" ht="12.75">
      <c r="A52" s="86"/>
      <c r="B52" s="86"/>
      <c r="C52" s="86"/>
      <c r="D52" s="184" t="s">
        <v>191</v>
      </c>
      <c r="E52" s="193" t="s">
        <v>160</v>
      </c>
      <c r="F52" s="194"/>
      <c r="G52" s="194"/>
      <c r="H52" s="195"/>
      <c r="I52" s="189" t="s">
        <v>186</v>
      </c>
      <c r="J52" s="190"/>
    </row>
    <row r="53" spans="1:12" ht="24.75" customHeight="1">
      <c r="A53" s="87" t="s">
        <v>175</v>
      </c>
      <c r="B53" s="106" t="s">
        <v>153</v>
      </c>
      <c r="C53" s="106" t="s">
        <v>155</v>
      </c>
      <c r="D53" s="185"/>
      <c r="E53" s="70" t="s">
        <v>156</v>
      </c>
      <c r="F53" s="70" t="s">
        <v>157</v>
      </c>
      <c r="G53" s="64" t="s">
        <v>158</v>
      </c>
      <c r="H53" s="64" t="s">
        <v>159</v>
      </c>
      <c r="I53" s="191"/>
      <c r="J53" s="192"/>
    </row>
    <row r="54" spans="1:12" ht="12.75">
      <c r="A54" s="109"/>
      <c r="B54" s="135"/>
      <c r="C54" s="135"/>
      <c r="D54" s="135"/>
      <c r="E54" s="116">
        <f>+D54-B54</f>
        <v>0</v>
      </c>
      <c r="F54" s="116">
        <f t="shared" ref="F54" si="2">+D54-C54</f>
        <v>0</v>
      </c>
      <c r="G54" s="66">
        <f>+IF(B54&lt;&gt;0,D54/B54,0)</f>
        <v>0</v>
      </c>
      <c r="H54" s="66">
        <f t="shared" ref="H54" si="3">+IF(C54&lt;&gt;0,D54/C54,0)</f>
        <v>0</v>
      </c>
      <c r="I54" s="175" t="str">
        <f>IF(H54&lt;&gt;0,C54+(VLOOKUP(A54,'Histórico de Versões'!A5:E63,5)-D54)/H54,"")</f>
        <v/>
      </c>
      <c r="J54" s="176"/>
    </row>
    <row r="55" spans="1:12" ht="12.75">
      <c r="A55" s="109"/>
      <c r="B55" s="135"/>
      <c r="C55" s="135"/>
      <c r="D55" s="135"/>
      <c r="E55" s="116"/>
      <c r="F55" s="116"/>
      <c r="G55" s="66"/>
      <c r="H55" s="66"/>
      <c r="I55" s="175"/>
      <c r="J55" s="176"/>
    </row>
    <row r="56" spans="1:12" ht="12.75">
      <c r="A56" s="109"/>
      <c r="B56" s="135"/>
      <c r="C56" s="135"/>
      <c r="D56" s="135"/>
      <c r="E56" s="116"/>
      <c r="F56" s="116"/>
      <c r="G56" s="66"/>
      <c r="H56" s="66"/>
      <c r="I56" s="175"/>
      <c r="J56" s="176"/>
    </row>
    <row r="57" spans="1:12" ht="12.75">
      <c r="A57" s="109"/>
      <c r="B57" s="135"/>
      <c r="C57" s="135"/>
      <c r="D57" s="135"/>
      <c r="E57" s="116"/>
      <c r="F57" s="116"/>
      <c r="G57" s="66"/>
      <c r="H57" s="66"/>
      <c r="I57" s="175"/>
      <c r="J57" s="176"/>
    </row>
    <row r="58" spans="1:12" ht="12.75">
      <c r="A58" s="109"/>
      <c r="B58" s="135"/>
      <c r="C58" s="135"/>
      <c r="D58" s="135"/>
      <c r="E58" s="116"/>
      <c r="F58" s="116"/>
      <c r="G58" s="66"/>
      <c r="H58" s="66"/>
      <c r="I58" s="175"/>
      <c r="J58" s="176"/>
    </row>
    <row r="59" spans="1:12" ht="12.75">
      <c r="A59" s="109"/>
      <c r="B59" s="135"/>
      <c r="C59" s="135"/>
      <c r="D59" s="135"/>
      <c r="E59" s="116"/>
      <c r="F59" s="116"/>
      <c r="G59" s="66"/>
      <c r="H59" s="66"/>
      <c r="I59" s="175"/>
      <c r="J59" s="176"/>
    </row>
    <row r="60" spans="1:12" ht="12.75">
      <c r="A60" s="109"/>
      <c r="B60" s="135"/>
      <c r="C60" s="135"/>
      <c r="D60" s="135"/>
      <c r="E60" s="116"/>
      <c r="F60" s="116"/>
      <c r="G60" s="66"/>
      <c r="H60" s="66"/>
      <c r="I60" s="175"/>
      <c r="J60" s="176"/>
    </row>
    <row r="61" spans="1:12" ht="12.75">
      <c r="A61" s="109"/>
      <c r="B61" s="135"/>
      <c r="C61" s="135"/>
      <c r="D61" s="135"/>
      <c r="E61" s="116"/>
      <c r="F61" s="116"/>
      <c r="G61" s="66"/>
      <c r="H61" s="66"/>
      <c r="I61" s="175"/>
      <c r="J61" s="176"/>
    </row>
    <row r="62" spans="1:12" ht="12.75">
      <c r="A62" s="109"/>
      <c r="B62" s="135"/>
      <c r="C62" s="135"/>
      <c r="D62" s="135"/>
      <c r="E62" s="116"/>
      <c r="F62" s="116"/>
      <c r="G62" s="66"/>
      <c r="H62" s="66"/>
      <c r="I62" s="175"/>
      <c r="J62" s="176"/>
    </row>
    <row r="63" spans="1:12" ht="12.75">
      <c r="A63" s="109"/>
      <c r="B63" s="135"/>
      <c r="C63" s="135"/>
      <c r="D63" s="135"/>
      <c r="E63" s="116"/>
      <c r="F63" s="116"/>
      <c r="G63" s="66"/>
      <c r="H63" s="66"/>
      <c r="I63" s="175"/>
      <c r="J63" s="176"/>
    </row>
    <row r="64" spans="1:12" ht="12.75">
      <c r="A64" s="109"/>
      <c r="B64" s="135"/>
      <c r="C64" s="135"/>
      <c r="D64" s="135"/>
      <c r="E64" s="116"/>
      <c r="F64" s="116"/>
      <c r="G64" s="66"/>
      <c r="H64" s="66"/>
      <c r="I64" s="175"/>
      <c r="J64" s="176"/>
    </row>
    <row r="65" spans="1:10" ht="12.75">
      <c r="A65" s="109"/>
      <c r="B65" s="135"/>
      <c r="C65" s="135"/>
      <c r="D65" s="135"/>
      <c r="E65" s="116"/>
      <c r="F65" s="116"/>
      <c r="G65" s="66"/>
      <c r="H65" s="66"/>
      <c r="I65" s="175"/>
      <c r="J65" s="176"/>
    </row>
    <row r="66" spans="1:10" ht="12.75">
      <c r="A66" s="109"/>
      <c r="B66" s="135"/>
      <c r="C66" s="135"/>
      <c r="D66" s="135"/>
      <c r="E66" s="116"/>
      <c r="F66" s="116"/>
      <c r="G66" s="66"/>
      <c r="H66" s="66"/>
      <c r="I66" s="175"/>
      <c r="J66" s="176"/>
    </row>
    <row r="67" spans="1:10" ht="12.75">
      <c r="A67" s="109"/>
      <c r="B67" s="135"/>
      <c r="C67" s="135"/>
      <c r="D67" s="135"/>
      <c r="E67" s="116"/>
      <c r="F67" s="116"/>
      <c r="G67" s="66"/>
      <c r="H67" s="66"/>
      <c r="I67" s="175"/>
      <c r="J67" s="176"/>
    </row>
    <row r="68" spans="1:10" ht="12.75">
      <c r="A68" s="109"/>
      <c r="B68" s="135"/>
      <c r="C68" s="135"/>
      <c r="D68" s="135"/>
      <c r="E68" s="116"/>
      <c r="F68" s="116"/>
      <c r="G68" s="66"/>
      <c r="H68" s="66"/>
      <c r="I68" s="175"/>
      <c r="J68" s="176"/>
    </row>
    <row r="69" spans="1:10" ht="12.75">
      <c r="A69" s="109"/>
      <c r="B69" s="135"/>
      <c r="C69" s="135"/>
      <c r="D69" s="135"/>
      <c r="E69" s="116"/>
      <c r="F69" s="116"/>
      <c r="G69" s="66"/>
      <c r="H69" s="66"/>
      <c r="I69" s="175"/>
      <c r="J69" s="176"/>
    </row>
    <row r="70" spans="1:10" ht="12.75">
      <c r="A70" s="109"/>
      <c r="B70" s="135"/>
      <c r="C70" s="135"/>
      <c r="D70" s="135"/>
      <c r="E70" s="116"/>
      <c r="F70" s="116"/>
      <c r="G70" s="66"/>
      <c r="H70" s="66"/>
      <c r="I70" s="175"/>
      <c r="J70" s="176"/>
    </row>
    <row r="71" spans="1:10" ht="12.75">
      <c r="A71" s="109"/>
      <c r="B71" s="135"/>
      <c r="C71" s="135"/>
      <c r="D71" s="135"/>
      <c r="E71" s="116"/>
      <c r="F71" s="116"/>
      <c r="G71" s="66"/>
      <c r="H71" s="66"/>
      <c r="I71" s="175"/>
      <c r="J71" s="176"/>
    </row>
    <row r="72" spans="1:10" ht="12.75">
      <c r="A72" s="109"/>
      <c r="B72" s="135"/>
      <c r="C72" s="135"/>
      <c r="D72" s="135"/>
      <c r="E72" s="116"/>
      <c r="F72" s="116"/>
      <c r="G72" s="66"/>
      <c r="H72" s="66"/>
      <c r="I72" s="175"/>
      <c r="J72" s="176"/>
    </row>
    <row r="73" spans="1:10" ht="12.75">
      <c r="A73" s="109"/>
      <c r="B73" s="135"/>
      <c r="C73" s="135"/>
      <c r="D73" s="135"/>
      <c r="E73" s="116"/>
      <c r="F73" s="116"/>
      <c r="G73" s="66"/>
      <c r="H73" s="66"/>
      <c r="I73" s="175"/>
      <c r="J73" s="176"/>
    </row>
    <row r="74" spans="1:10" ht="12.75">
      <c r="A74" s="109"/>
      <c r="B74" s="135"/>
      <c r="C74" s="135"/>
      <c r="D74" s="135"/>
      <c r="E74" s="116"/>
      <c r="F74" s="116"/>
      <c r="G74" s="66"/>
      <c r="H74" s="66"/>
      <c r="I74" s="175"/>
      <c r="J74" s="176"/>
    </row>
    <row r="75" spans="1:10" ht="12.75">
      <c r="A75" s="109"/>
      <c r="B75" s="135"/>
      <c r="C75" s="135"/>
      <c r="D75" s="135"/>
      <c r="E75" s="116"/>
      <c r="F75" s="116"/>
      <c r="G75" s="66"/>
      <c r="H75" s="66"/>
      <c r="I75" s="175"/>
      <c r="J75" s="176"/>
    </row>
    <row r="76" spans="1:10" ht="12.75">
      <c r="A76" s="109"/>
      <c r="B76" s="135"/>
      <c r="C76" s="135"/>
      <c r="D76" s="135"/>
      <c r="E76" s="116"/>
      <c r="F76" s="116"/>
      <c r="G76" s="66"/>
      <c r="H76" s="66"/>
      <c r="I76" s="175"/>
      <c r="J76" s="176"/>
    </row>
    <row r="77" spans="1:10" ht="12.75">
      <c r="A77" s="109"/>
      <c r="B77" s="135"/>
      <c r="C77" s="135"/>
      <c r="D77" s="135"/>
      <c r="E77" s="116"/>
      <c r="F77" s="116"/>
      <c r="G77" s="66"/>
      <c r="H77" s="66"/>
      <c r="I77" s="175"/>
      <c r="J77" s="176"/>
    </row>
    <row r="78" spans="1:10" ht="12.75">
      <c r="A78" s="109"/>
      <c r="B78" s="135"/>
      <c r="C78" s="135"/>
      <c r="D78" s="135"/>
      <c r="E78" s="116"/>
      <c r="F78" s="116"/>
      <c r="G78" s="66"/>
      <c r="H78" s="66"/>
      <c r="I78" s="175"/>
      <c r="J78" s="176"/>
    </row>
    <row r="79" spans="1:10" ht="12.75">
      <c r="A79" s="109"/>
      <c r="B79" s="135"/>
      <c r="C79" s="135"/>
      <c r="D79" s="135"/>
      <c r="E79" s="116"/>
      <c r="F79" s="116"/>
      <c r="G79" s="66"/>
      <c r="H79" s="66"/>
      <c r="I79" s="175"/>
      <c r="J79" s="176"/>
    </row>
    <row r="80" spans="1:10" ht="12.75">
      <c r="A80" s="109"/>
      <c r="B80" s="135"/>
      <c r="C80" s="135"/>
      <c r="D80" s="135"/>
      <c r="E80" s="116"/>
      <c r="F80" s="116"/>
      <c r="G80" s="66"/>
      <c r="H80" s="66"/>
      <c r="I80" s="175"/>
      <c r="J80" s="176"/>
    </row>
    <row r="81" spans="1:10" ht="12.75">
      <c r="A81" s="109"/>
      <c r="B81" s="135"/>
      <c r="C81" s="135"/>
      <c r="D81" s="135"/>
      <c r="E81" s="116"/>
      <c r="F81" s="116"/>
      <c r="G81" s="66"/>
      <c r="H81" s="66"/>
      <c r="I81" s="175"/>
      <c r="J81" s="176"/>
    </row>
    <row r="82" spans="1:10" ht="12.75">
      <c r="A82" s="109"/>
      <c r="B82" s="135"/>
      <c r="C82" s="135"/>
      <c r="D82" s="135"/>
      <c r="E82" s="116"/>
      <c r="F82" s="116"/>
      <c r="G82" s="66"/>
      <c r="H82" s="66"/>
      <c r="I82" s="175"/>
      <c r="J82" s="176"/>
    </row>
    <row r="83" spans="1:10" ht="12.75">
      <c r="A83" s="109"/>
      <c r="B83" s="135"/>
      <c r="C83" s="135"/>
      <c r="D83" s="135"/>
      <c r="E83" s="116"/>
      <c r="F83" s="116"/>
      <c r="G83" s="66"/>
      <c r="H83" s="66"/>
      <c r="I83" s="175"/>
      <c r="J83" s="176"/>
    </row>
    <row r="84" spans="1:10" ht="12.75">
      <c r="A84" s="109"/>
      <c r="B84" s="135"/>
      <c r="C84" s="135"/>
      <c r="D84" s="135"/>
      <c r="E84" s="116"/>
      <c r="F84" s="116"/>
      <c r="G84" s="66"/>
      <c r="H84" s="66"/>
      <c r="I84" s="175"/>
      <c r="J84" s="176"/>
    </row>
    <row r="85" spans="1:10" ht="12.75">
      <c r="A85" s="109"/>
      <c r="B85" s="135"/>
      <c r="C85" s="135"/>
      <c r="D85" s="135"/>
      <c r="E85" s="116"/>
      <c r="F85" s="116"/>
      <c r="G85" s="66"/>
      <c r="H85" s="66"/>
      <c r="I85" s="175"/>
      <c r="J85" s="176"/>
    </row>
    <row r="86" spans="1:10" ht="12.75">
      <c r="A86" s="109"/>
      <c r="B86" s="135"/>
      <c r="C86" s="135"/>
      <c r="D86" s="135"/>
      <c r="E86" s="116"/>
      <c r="F86" s="116"/>
      <c r="G86" s="66"/>
      <c r="H86" s="66"/>
      <c r="I86" s="175"/>
      <c r="J86" s="176"/>
    </row>
    <row r="87" spans="1:10" ht="12.75">
      <c r="A87" s="109"/>
      <c r="B87" s="135"/>
      <c r="C87" s="135"/>
      <c r="D87" s="135"/>
      <c r="E87" s="116"/>
      <c r="F87" s="116"/>
      <c r="G87" s="66"/>
      <c r="H87" s="66"/>
      <c r="I87" s="175"/>
      <c r="J87" s="176"/>
    </row>
    <row r="88" spans="1:10" ht="12.75">
      <c r="A88" s="109"/>
      <c r="B88" s="135"/>
      <c r="C88" s="135"/>
      <c r="D88" s="135"/>
      <c r="E88" s="116"/>
      <c r="F88" s="116"/>
      <c r="G88" s="66"/>
      <c r="H88" s="66"/>
      <c r="I88" s="175"/>
      <c r="J88" s="176"/>
    </row>
    <row r="89" spans="1:10" ht="12.75">
      <c r="A89" s="109"/>
      <c r="B89" s="135"/>
      <c r="C89" s="135"/>
      <c r="D89" s="135"/>
      <c r="E89" s="116"/>
      <c r="F89" s="116"/>
      <c r="G89" s="66"/>
      <c r="H89" s="66"/>
      <c r="I89" s="175"/>
      <c r="J89" s="176"/>
    </row>
    <row r="90" spans="1:10" ht="12.75">
      <c r="A90" s="109"/>
      <c r="B90" s="135"/>
      <c r="C90" s="135"/>
      <c r="D90" s="135"/>
      <c r="E90" s="116"/>
      <c r="F90" s="116"/>
      <c r="G90" s="66"/>
      <c r="H90" s="66"/>
      <c r="I90" s="175"/>
      <c r="J90" s="176"/>
    </row>
    <row r="91" spans="1:10" ht="12.75">
      <c r="A91" s="109"/>
      <c r="B91" s="135"/>
      <c r="C91" s="135"/>
      <c r="D91" s="135"/>
      <c r="E91" s="116"/>
      <c r="F91" s="116"/>
      <c r="G91" s="66"/>
      <c r="H91" s="66"/>
      <c r="I91" s="175"/>
      <c r="J91" s="176"/>
    </row>
    <row r="92" spans="1:10" ht="12.75">
      <c r="A92" s="109"/>
      <c r="B92" s="135"/>
      <c r="C92" s="135"/>
      <c r="D92" s="135"/>
      <c r="E92" s="116"/>
      <c r="F92" s="116"/>
      <c r="G92" s="66"/>
      <c r="H92" s="66"/>
      <c r="I92" s="175"/>
      <c r="J92" s="176"/>
    </row>
    <row r="93" spans="1:10" ht="12.75">
      <c r="A93" s="109"/>
      <c r="B93" s="135"/>
      <c r="C93" s="135"/>
      <c r="D93" s="135"/>
      <c r="E93" s="116"/>
      <c r="F93" s="116"/>
      <c r="G93" s="66"/>
      <c r="H93" s="66"/>
      <c r="I93" s="175"/>
      <c r="J93" s="176"/>
    </row>
    <row r="94" spans="1:10" ht="12.75">
      <c r="A94" s="109"/>
      <c r="B94" s="135"/>
      <c r="C94" s="135"/>
      <c r="D94" s="135"/>
      <c r="E94" s="116"/>
      <c r="F94" s="116"/>
      <c r="G94" s="66"/>
      <c r="H94" s="66"/>
      <c r="I94" s="175"/>
      <c r="J94" s="176"/>
    </row>
    <row r="95" spans="1:10" ht="12.75">
      <c r="A95" s="109"/>
      <c r="B95" s="135"/>
      <c r="C95" s="135"/>
      <c r="D95" s="135"/>
      <c r="E95" s="116"/>
      <c r="F95" s="116"/>
      <c r="G95" s="66"/>
      <c r="H95" s="66"/>
      <c r="I95" s="175"/>
      <c r="J95" s="176"/>
    </row>
    <row r="96" spans="1:10" ht="12.75">
      <c r="A96" s="109"/>
      <c r="B96" s="135"/>
      <c r="C96" s="135"/>
      <c r="D96" s="135"/>
      <c r="E96" s="116"/>
      <c r="F96" s="116"/>
      <c r="G96" s="66"/>
      <c r="H96" s="66"/>
      <c r="I96" s="175"/>
      <c r="J96" s="176"/>
    </row>
    <row r="97" spans="1:10" ht="12.75">
      <c r="A97" s="109"/>
      <c r="B97" s="135"/>
      <c r="C97" s="135"/>
      <c r="D97" s="135"/>
      <c r="E97" s="116"/>
      <c r="F97" s="116"/>
      <c r="G97" s="66"/>
      <c r="H97" s="66"/>
      <c r="I97" s="175"/>
      <c r="J97" s="176"/>
    </row>
    <row r="98" spans="1:10" ht="12.75">
      <c r="A98" s="109"/>
      <c r="B98" s="135"/>
      <c r="C98" s="135"/>
      <c r="D98" s="135"/>
      <c r="E98" s="116"/>
      <c r="F98" s="116"/>
      <c r="G98" s="66"/>
      <c r="H98" s="66"/>
      <c r="I98" s="175"/>
      <c r="J98" s="176"/>
    </row>
    <row r="99" spans="1:10" ht="12.75">
      <c r="A99" s="109"/>
      <c r="B99" s="135"/>
      <c r="C99" s="135"/>
      <c r="D99" s="135"/>
      <c r="E99" s="116"/>
      <c r="F99" s="116"/>
      <c r="G99" s="66"/>
      <c r="H99" s="66"/>
      <c r="I99" s="175"/>
      <c r="J99" s="176"/>
    </row>
    <row r="100" spans="1:10" ht="12.75">
      <c r="A100" s="109"/>
      <c r="B100" s="135"/>
      <c r="C100" s="135"/>
      <c r="D100" s="135"/>
      <c r="E100" s="116"/>
      <c r="F100" s="116"/>
      <c r="G100" s="66"/>
      <c r="H100" s="66"/>
      <c r="I100" s="175"/>
      <c r="J100" s="176"/>
    </row>
    <row r="101" spans="1:10" ht="12.75">
      <c r="A101" s="109"/>
      <c r="B101" s="135"/>
      <c r="C101" s="135"/>
      <c r="D101" s="135"/>
      <c r="E101" s="116"/>
      <c r="F101" s="116"/>
      <c r="G101" s="66"/>
      <c r="H101" s="66"/>
      <c r="I101" s="175"/>
      <c r="J101" s="176"/>
    </row>
    <row r="102" spans="1:10" ht="12.75">
      <c r="A102" s="109"/>
      <c r="B102" s="135"/>
      <c r="C102" s="135"/>
      <c r="D102" s="135"/>
      <c r="E102" s="116"/>
      <c r="F102" s="116"/>
      <c r="G102" s="66"/>
      <c r="H102" s="66"/>
      <c r="I102" s="175"/>
      <c r="J102" s="176"/>
    </row>
    <row r="103" spans="1:10" ht="12.75">
      <c r="A103" s="109"/>
      <c r="B103" s="135"/>
      <c r="C103" s="135"/>
      <c r="D103" s="135"/>
      <c r="E103" s="116"/>
      <c r="F103" s="116"/>
      <c r="G103" s="66"/>
      <c r="H103" s="66"/>
      <c r="I103" s="175"/>
      <c r="J103" s="176"/>
    </row>
    <row r="104" spans="1:10" ht="12.75">
      <c r="A104" s="109"/>
      <c r="B104" s="135"/>
      <c r="C104" s="135"/>
      <c r="D104" s="135"/>
      <c r="E104" s="116"/>
      <c r="F104" s="116"/>
      <c r="G104" s="66"/>
      <c r="H104" s="66"/>
      <c r="I104" s="175"/>
      <c r="J104" s="176"/>
    </row>
    <row r="105" spans="1:10" ht="12.75">
      <c r="A105" s="109"/>
      <c r="B105" s="135"/>
      <c r="C105" s="135"/>
      <c r="D105" s="135"/>
      <c r="E105" s="116"/>
      <c r="F105" s="116"/>
      <c r="G105" s="66"/>
      <c r="H105" s="66"/>
      <c r="I105" s="175"/>
      <c r="J105" s="176"/>
    </row>
    <row r="106" spans="1:10" ht="12.75">
      <c r="A106" s="109"/>
      <c r="B106" s="135"/>
      <c r="C106" s="135"/>
      <c r="D106" s="135"/>
      <c r="E106" s="116"/>
      <c r="F106" s="116"/>
      <c r="G106" s="66"/>
      <c r="H106" s="66"/>
      <c r="I106" s="175"/>
      <c r="J106" s="176"/>
    </row>
    <row r="107" spans="1:10" ht="12.75">
      <c r="A107" s="109"/>
      <c r="B107" s="135"/>
      <c r="C107" s="135"/>
      <c r="D107" s="135"/>
      <c r="E107" s="116"/>
      <c r="F107" s="116"/>
      <c r="G107" s="66"/>
      <c r="H107" s="66"/>
      <c r="I107" s="175"/>
      <c r="J107" s="176"/>
    </row>
    <row r="108" spans="1:10" ht="12.75">
      <c r="A108" s="109"/>
      <c r="B108" s="135"/>
      <c r="C108" s="135"/>
      <c r="D108" s="135"/>
      <c r="E108" s="116"/>
      <c r="F108" s="116"/>
      <c r="G108" s="66"/>
      <c r="H108" s="66"/>
      <c r="I108" s="175"/>
      <c r="J108" s="176"/>
    </row>
    <row r="109" spans="1:10" ht="12.75">
      <c r="A109" s="109"/>
      <c r="B109" s="135"/>
      <c r="C109" s="135"/>
      <c r="D109" s="135"/>
      <c r="E109" s="116"/>
      <c r="F109" s="116"/>
      <c r="G109" s="66"/>
      <c r="H109" s="66"/>
      <c r="I109" s="175"/>
      <c r="J109" s="176"/>
    </row>
    <row r="110" spans="1:10" ht="12.75">
      <c r="A110" s="109"/>
      <c r="B110" s="135"/>
      <c r="C110" s="135"/>
      <c r="D110" s="135"/>
      <c r="E110" s="116"/>
      <c r="F110" s="116"/>
      <c r="G110" s="66"/>
      <c r="H110" s="66"/>
      <c r="I110" s="175"/>
      <c r="J110" s="176"/>
    </row>
    <row r="111" spans="1:10" ht="12.75">
      <c r="A111" s="109"/>
      <c r="B111" s="135"/>
      <c r="C111" s="135"/>
      <c r="D111" s="135"/>
      <c r="E111" s="116"/>
      <c r="F111" s="116"/>
      <c r="G111" s="66"/>
      <c r="H111" s="66"/>
      <c r="I111" s="175"/>
      <c r="J111" s="176"/>
    </row>
    <row r="112" spans="1:10" ht="12.75">
      <c r="A112" s="109"/>
      <c r="B112" s="135"/>
      <c r="C112" s="135"/>
      <c r="D112" s="135"/>
      <c r="E112" s="116"/>
      <c r="F112" s="116"/>
      <c r="G112" s="66"/>
      <c r="H112" s="66"/>
      <c r="I112" s="175"/>
      <c r="J112" s="176"/>
    </row>
    <row r="113" spans="1:10" ht="12.75">
      <c r="A113" s="109"/>
      <c r="B113" s="135"/>
      <c r="C113" s="135"/>
      <c r="D113" s="135"/>
      <c r="E113" s="116"/>
      <c r="F113" s="116"/>
      <c r="G113" s="66"/>
      <c r="H113" s="66"/>
      <c r="I113" s="175"/>
      <c r="J113" s="176"/>
    </row>
    <row r="114" spans="1:10" ht="12.75">
      <c r="A114" s="109"/>
      <c r="B114" s="135"/>
      <c r="C114" s="135"/>
      <c r="D114" s="135"/>
      <c r="E114" s="116"/>
      <c r="F114" s="116"/>
      <c r="G114" s="66"/>
      <c r="H114" s="66"/>
      <c r="I114" s="175"/>
      <c r="J114" s="176"/>
    </row>
    <row r="115" spans="1:10" ht="12.75">
      <c r="A115" s="109"/>
      <c r="B115" s="135"/>
      <c r="C115" s="135"/>
      <c r="D115" s="135"/>
      <c r="E115" s="116"/>
      <c r="F115" s="116"/>
      <c r="G115" s="66"/>
      <c r="H115" s="66"/>
      <c r="I115" s="175"/>
      <c r="J115" s="176"/>
    </row>
    <row r="116" spans="1:10" ht="12.75">
      <c r="A116" s="109"/>
      <c r="B116" s="135"/>
      <c r="C116" s="135"/>
      <c r="D116" s="135"/>
      <c r="E116" s="116"/>
      <c r="F116" s="116"/>
      <c r="G116" s="66"/>
      <c r="H116" s="66"/>
      <c r="I116" s="175"/>
      <c r="J116" s="176"/>
    </row>
    <row r="117" spans="1:10" ht="12.75">
      <c r="A117" s="109"/>
      <c r="B117" s="135"/>
      <c r="C117" s="135"/>
      <c r="D117" s="135"/>
      <c r="E117" s="116"/>
      <c r="F117" s="116"/>
      <c r="G117" s="66"/>
      <c r="H117" s="66"/>
      <c r="I117" s="175"/>
      <c r="J117" s="176"/>
    </row>
    <row r="118" spans="1:10" ht="12.75">
      <c r="A118" s="109"/>
      <c r="B118" s="135"/>
      <c r="C118" s="135"/>
      <c r="D118" s="135"/>
      <c r="E118" s="116"/>
      <c r="F118" s="116"/>
      <c r="G118" s="66"/>
      <c r="H118" s="66"/>
      <c r="I118" s="175"/>
      <c r="J118" s="176"/>
    </row>
    <row r="119" spans="1:10" ht="12.75">
      <c r="A119" s="109"/>
      <c r="B119" s="135"/>
      <c r="C119" s="135"/>
      <c r="D119" s="135"/>
      <c r="E119" s="116"/>
      <c r="F119" s="116"/>
      <c r="G119" s="66"/>
      <c r="H119" s="66"/>
      <c r="I119" s="175"/>
      <c r="J119" s="176"/>
    </row>
    <row r="120" spans="1:10" ht="12.75">
      <c r="A120" s="109"/>
      <c r="B120" s="135"/>
      <c r="C120" s="135"/>
      <c r="D120" s="135"/>
      <c r="E120" s="116"/>
      <c r="F120" s="116"/>
      <c r="G120" s="66"/>
      <c r="H120" s="66"/>
      <c r="I120" s="175"/>
      <c r="J120" s="176"/>
    </row>
    <row r="121" spans="1:10" ht="12.75">
      <c r="A121" s="109"/>
      <c r="B121" s="135"/>
      <c r="C121" s="135"/>
      <c r="D121" s="135"/>
      <c r="E121" s="116"/>
      <c r="F121" s="116"/>
      <c r="G121" s="66"/>
      <c r="H121" s="66"/>
      <c r="I121" s="175"/>
      <c r="J121" s="176"/>
    </row>
    <row r="122" spans="1:10" ht="12.75">
      <c r="A122" s="109"/>
      <c r="B122" s="135"/>
      <c r="C122" s="135"/>
      <c r="D122" s="135"/>
      <c r="E122" s="116"/>
      <c r="F122" s="116"/>
      <c r="G122" s="66"/>
      <c r="H122" s="66"/>
      <c r="I122" s="175"/>
      <c r="J122" s="176"/>
    </row>
    <row r="123" spans="1:10" ht="12.75">
      <c r="A123" s="109"/>
      <c r="B123" s="135"/>
      <c r="C123" s="135"/>
      <c r="D123" s="135"/>
      <c r="E123" s="116"/>
      <c r="F123" s="116"/>
      <c r="G123" s="66"/>
      <c r="H123" s="66"/>
      <c r="I123" s="175"/>
      <c r="J123" s="176"/>
    </row>
    <row r="124" spans="1:10" ht="12.75">
      <c r="A124" s="109"/>
      <c r="B124" s="135"/>
      <c r="C124" s="135"/>
      <c r="D124" s="135"/>
      <c r="E124" s="116"/>
      <c r="F124" s="116"/>
      <c r="G124" s="66"/>
      <c r="H124" s="66"/>
      <c r="I124" s="175"/>
      <c r="J124" s="176"/>
    </row>
    <row r="125" spans="1:10" ht="12.75">
      <c r="A125" s="109"/>
      <c r="B125" s="135"/>
      <c r="C125" s="135"/>
      <c r="D125" s="135"/>
      <c r="E125" s="116"/>
      <c r="F125" s="116"/>
      <c r="G125" s="66"/>
      <c r="H125" s="66"/>
      <c r="I125" s="175"/>
      <c r="J125" s="176"/>
    </row>
    <row r="126" spans="1:10" ht="12.75">
      <c r="A126" s="109"/>
      <c r="B126" s="135"/>
      <c r="C126" s="135"/>
      <c r="D126" s="135"/>
      <c r="E126" s="116"/>
      <c r="F126" s="116"/>
      <c r="G126" s="66"/>
      <c r="H126" s="66"/>
      <c r="I126" s="175"/>
      <c r="J126" s="176"/>
    </row>
    <row r="127" spans="1:10" ht="12.75">
      <c r="A127" s="109"/>
      <c r="B127" s="135"/>
      <c r="C127" s="135"/>
      <c r="D127" s="135"/>
      <c r="E127" s="116"/>
      <c r="F127" s="116"/>
      <c r="G127" s="66"/>
      <c r="H127" s="66"/>
      <c r="I127" s="175"/>
      <c r="J127" s="176"/>
    </row>
    <row r="128" spans="1:10" ht="12.75">
      <c r="A128" s="109"/>
      <c r="B128" s="135"/>
      <c r="C128" s="135"/>
      <c r="D128" s="135"/>
      <c r="E128" s="116"/>
      <c r="F128" s="116"/>
      <c r="G128" s="66"/>
      <c r="H128" s="66"/>
      <c r="I128" s="175"/>
      <c r="J128" s="176"/>
    </row>
    <row r="129" spans="1:10" ht="12.75">
      <c r="A129" s="109"/>
      <c r="B129" s="135"/>
      <c r="C129" s="135"/>
      <c r="D129" s="135"/>
      <c r="E129" s="116"/>
      <c r="F129" s="116"/>
      <c r="G129" s="66"/>
      <c r="H129" s="66"/>
      <c r="I129" s="175"/>
      <c r="J129" s="176"/>
    </row>
    <row r="130" spans="1:10" ht="12.75">
      <c r="A130" s="109"/>
      <c r="B130" s="135"/>
      <c r="C130" s="135"/>
      <c r="D130" s="135"/>
      <c r="E130" s="116"/>
      <c r="F130" s="116"/>
      <c r="G130" s="66"/>
      <c r="H130" s="66"/>
      <c r="I130" s="175"/>
      <c r="J130" s="176"/>
    </row>
    <row r="131" spans="1:10" ht="12.75">
      <c r="A131" s="109"/>
      <c r="B131" s="135"/>
      <c r="C131" s="135"/>
      <c r="D131" s="135"/>
      <c r="E131" s="116"/>
      <c r="F131" s="116"/>
      <c r="G131" s="66"/>
      <c r="H131" s="66"/>
      <c r="I131" s="175"/>
      <c r="J131" s="176"/>
    </row>
    <row r="132" spans="1:10" ht="12.75">
      <c r="A132" s="109"/>
      <c r="B132" s="135"/>
      <c r="C132" s="135"/>
      <c r="D132" s="135"/>
      <c r="E132" s="116"/>
      <c r="F132" s="116"/>
      <c r="G132" s="66"/>
      <c r="H132" s="66"/>
      <c r="I132" s="175"/>
      <c r="J132" s="176"/>
    </row>
    <row r="133" spans="1:10" ht="12.75">
      <c r="A133" s="109"/>
      <c r="B133" s="135"/>
      <c r="C133" s="135"/>
      <c r="D133" s="135"/>
      <c r="E133" s="116"/>
      <c r="F133" s="116"/>
      <c r="G133" s="66"/>
      <c r="H133" s="66"/>
      <c r="I133" s="175"/>
      <c r="J133" s="176"/>
    </row>
    <row r="134" spans="1:10" ht="12.75">
      <c r="A134" s="109"/>
      <c r="B134" s="135"/>
      <c r="C134" s="135"/>
      <c r="D134" s="135"/>
      <c r="E134" s="116"/>
      <c r="F134" s="116"/>
      <c r="G134" s="66"/>
      <c r="H134" s="66"/>
      <c r="I134" s="175"/>
      <c r="J134" s="176"/>
    </row>
    <row r="135" spans="1:10" ht="12.75">
      <c r="A135" s="109"/>
      <c r="B135" s="135"/>
      <c r="C135" s="135"/>
      <c r="D135" s="135"/>
      <c r="E135" s="116"/>
      <c r="F135" s="116"/>
      <c r="G135" s="66"/>
      <c r="H135" s="66"/>
      <c r="I135" s="175"/>
      <c r="J135" s="176"/>
    </row>
    <row r="136" spans="1:10" ht="12.75">
      <c r="A136" s="109"/>
      <c r="B136" s="135"/>
      <c r="C136" s="135"/>
      <c r="D136" s="135"/>
      <c r="E136" s="116"/>
      <c r="F136" s="116"/>
      <c r="G136" s="66"/>
      <c r="H136" s="66"/>
      <c r="I136" s="175"/>
      <c r="J136" s="176"/>
    </row>
    <row r="137" spans="1:10" ht="12.75">
      <c r="A137" s="109"/>
      <c r="B137" s="135"/>
      <c r="C137" s="135"/>
      <c r="D137" s="135"/>
      <c r="E137" s="116"/>
      <c r="F137" s="116"/>
      <c r="G137" s="66"/>
      <c r="H137" s="66"/>
      <c r="I137" s="175"/>
      <c r="J137" s="176"/>
    </row>
    <row r="138" spans="1:10" ht="12.75">
      <c r="A138" s="109"/>
      <c r="B138" s="135"/>
      <c r="C138" s="135"/>
      <c r="D138" s="135"/>
      <c r="E138" s="116"/>
      <c r="F138" s="116"/>
      <c r="G138" s="66"/>
      <c r="H138" s="66"/>
      <c r="I138" s="175"/>
      <c r="J138" s="176"/>
    </row>
    <row r="139" spans="1:10">
      <c r="B139" s="93"/>
      <c r="C139" s="93"/>
      <c r="D139" s="93"/>
    </row>
    <row r="140" spans="1:10">
      <c r="C140" s="93"/>
    </row>
    <row r="141" spans="1:10">
      <c r="C141" s="93"/>
    </row>
  </sheetData>
  <mergeCells count="95">
    <mergeCell ref="I137:J137"/>
    <mergeCell ref="I135:J135"/>
    <mergeCell ref="I132:J132"/>
    <mergeCell ref="I129:J129"/>
    <mergeCell ref="I130:J130"/>
    <mergeCell ref="I136:J136"/>
    <mergeCell ref="I134:J134"/>
    <mergeCell ref="I133:J133"/>
    <mergeCell ref="I131:J131"/>
    <mergeCell ref="A6:J6"/>
    <mergeCell ref="C41:F41"/>
    <mergeCell ref="G41:J41"/>
    <mergeCell ref="I60:J60"/>
    <mergeCell ref="D52:D53"/>
    <mergeCell ref="B26:C26"/>
    <mergeCell ref="A26:A27"/>
    <mergeCell ref="D26:E26"/>
    <mergeCell ref="I55:J55"/>
    <mergeCell ref="I54:J54"/>
    <mergeCell ref="I52:J53"/>
    <mergeCell ref="E52:H52"/>
    <mergeCell ref="B41:B42"/>
    <mergeCell ref="I65:J65"/>
    <mergeCell ref="I138:J138"/>
    <mergeCell ref="I112:J112"/>
    <mergeCell ref="I88:J88"/>
    <mergeCell ref="I90:J90"/>
    <mergeCell ref="I113:J113"/>
    <mergeCell ref="I98:J98"/>
    <mergeCell ref="I93:J93"/>
    <mergeCell ref="I111:J111"/>
    <mergeCell ref="I107:J107"/>
    <mergeCell ref="I126:J126"/>
    <mergeCell ref="I122:J122"/>
    <mergeCell ref="I120:J120"/>
    <mergeCell ref="I95:J95"/>
    <mergeCell ref="I128:J128"/>
    <mergeCell ref="I125:J125"/>
    <mergeCell ref="I121:J121"/>
    <mergeCell ref="I66:J66"/>
    <mergeCell ref="I71:J71"/>
    <mergeCell ref="I70:J70"/>
    <mergeCell ref="I68:J68"/>
    <mergeCell ref="I69:J69"/>
    <mergeCell ref="I86:J86"/>
    <mergeCell ref="I83:J83"/>
    <mergeCell ref="I67:J67"/>
    <mergeCell ref="I72:J72"/>
    <mergeCell ref="I74:J74"/>
    <mergeCell ref="I73:J73"/>
    <mergeCell ref="I82:J82"/>
    <mergeCell ref="I76:J76"/>
    <mergeCell ref="I77:J77"/>
    <mergeCell ref="I75:J75"/>
    <mergeCell ref="I62:J62"/>
    <mergeCell ref="I56:J56"/>
    <mergeCell ref="I57:J57"/>
    <mergeCell ref="I58:J58"/>
    <mergeCell ref="I64:J64"/>
    <mergeCell ref="I63:J63"/>
    <mergeCell ref="I61:J61"/>
    <mergeCell ref="I59:J59"/>
    <mergeCell ref="I84:J84"/>
    <mergeCell ref="I78:J78"/>
    <mergeCell ref="I81:J81"/>
    <mergeCell ref="I85:J85"/>
    <mergeCell ref="I79:J79"/>
    <mergeCell ref="I80:J80"/>
    <mergeCell ref="I99:J99"/>
    <mergeCell ref="I96:J96"/>
    <mergeCell ref="I94:J94"/>
    <mergeCell ref="I92:J92"/>
    <mergeCell ref="I89:J89"/>
    <mergeCell ref="I91:J91"/>
    <mergeCell ref="I114:J114"/>
    <mergeCell ref="I108:J108"/>
    <mergeCell ref="I105:J105"/>
    <mergeCell ref="I102:J102"/>
    <mergeCell ref="I106:J106"/>
    <mergeCell ref="I119:J119"/>
    <mergeCell ref="I87:J87"/>
    <mergeCell ref="I123:J123"/>
    <mergeCell ref="I127:J127"/>
    <mergeCell ref="I124:J124"/>
    <mergeCell ref="I117:J117"/>
    <mergeCell ref="I116:J116"/>
    <mergeCell ref="I97:J97"/>
    <mergeCell ref="I100:J100"/>
    <mergeCell ref="I115:J115"/>
    <mergeCell ref="I104:J104"/>
    <mergeCell ref="I103:J103"/>
    <mergeCell ref="I110:J110"/>
    <mergeCell ref="I109:J109"/>
    <mergeCell ref="I118:J118"/>
    <mergeCell ref="I101:J101"/>
  </mergeCells>
  <phoneticPr fontId="0" type="noConversion"/>
  <pageMargins left="0.59055118110236227" right="0.51181102362204722" top="0.59055118110236227" bottom="0.59055118110236227" header="0.51181102362204722" footer="0.51181102362204722"/>
  <pageSetup paperSize="9" scale="94" fitToHeight="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4">
    <outlinePr summaryBelow="0"/>
    <pageSetUpPr fitToPage="1"/>
  </sheetPr>
  <dimension ref="A1:S64"/>
  <sheetViews>
    <sheetView showGridLines="0" tabSelected="1" topLeftCell="A25" zoomScaleNormal="100" workbookViewId="0">
      <pane xSplit="1" topLeftCell="B1" activePane="topRight" state="frozen"/>
      <selection activeCell="A137" sqref="A137"/>
      <selection pane="topRight" activeCell="B36" sqref="B36"/>
    </sheetView>
  </sheetViews>
  <sheetFormatPr defaultRowHeight="11.25" outlineLevelRow="3"/>
  <cols>
    <col min="1" max="1" width="52.85546875" style="36" customWidth="1"/>
    <col min="2" max="2" width="11.7109375" style="36" customWidth="1"/>
    <col min="3" max="3" width="12.85546875" style="36" customWidth="1"/>
    <col min="4" max="6" width="10" style="36" customWidth="1"/>
    <col min="7" max="7" width="9.5703125" style="36" customWidth="1"/>
    <col min="8" max="8" width="9.7109375" style="36" customWidth="1"/>
    <col min="9" max="10" width="9.140625" style="36"/>
    <col min="11" max="12" width="10.28515625" style="69" customWidth="1"/>
    <col min="13" max="14" width="7.85546875" style="63" customWidth="1"/>
    <col min="15" max="15" width="8.28515625" style="92" customWidth="1"/>
    <col min="16" max="16" width="12.42578125" style="36" customWidth="1"/>
    <col min="17" max="19" width="10.140625" style="36" customWidth="1"/>
    <col min="20" max="16384" width="9.140625" style="36"/>
  </cols>
  <sheetData>
    <row r="1" spans="1:19" s="50" customFormat="1" ht="15">
      <c r="A1" s="83" t="s">
        <v>231</v>
      </c>
      <c r="B1" s="58"/>
      <c r="C1" s="58"/>
      <c r="D1" s="58"/>
      <c r="E1" s="174"/>
      <c r="I1" s="58"/>
      <c r="J1" s="58"/>
      <c r="K1" s="67"/>
      <c r="L1" s="67"/>
      <c r="M1" s="61"/>
      <c r="O1" s="153"/>
      <c r="S1" s="85" t="s">
        <v>230</v>
      </c>
    </row>
    <row r="2" spans="1:19" s="50" customFormat="1" ht="13.5" thickBot="1">
      <c r="A2" s="84" t="s">
        <v>178</v>
      </c>
      <c r="B2" s="59"/>
      <c r="C2" s="59"/>
      <c r="D2" s="59"/>
      <c r="E2" s="82"/>
      <c r="F2" s="152"/>
      <c r="G2" s="152"/>
      <c r="H2" s="152"/>
      <c r="I2" s="59"/>
      <c r="J2" s="59"/>
      <c r="K2" s="68"/>
      <c r="L2" s="68"/>
      <c r="M2" s="62"/>
      <c r="N2" s="152"/>
      <c r="O2" s="154"/>
      <c r="P2" s="152"/>
      <c r="Q2" s="152"/>
      <c r="R2" s="152"/>
      <c r="S2" s="98" t="str">
        <f>CONCATENATE("Data Base: ",TEXT(Parâmetros!$B$6,"dd/mm/aaaa"))</f>
        <v>Data Base: 00/01/1900</v>
      </c>
    </row>
    <row r="3" spans="1:19" ht="20.25" customHeight="1" thickTop="1">
      <c r="A3" s="35"/>
    </row>
    <row r="4" spans="1:19" ht="11.25" customHeight="1"/>
    <row r="5" spans="1:19" ht="12.75" customHeight="1">
      <c r="A5" s="73"/>
      <c r="B5" s="74"/>
      <c r="C5" s="179" t="s">
        <v>152</v>
      </c>
      <c r="D5" s="198"/>
      <c r="E5" s="198"/>
      <c r="F5" s="199"/>
      <c r="G5" s="200" t="s">
        <v>161</v>
      </c>
      <c r="H5" s="201"/>
      <c r="I5" s="202"/>
      <c r="J5" s="193" t="s">
        <v>160</v>
      </c>
      <c r="K5" s="203"/>
      <c r="L5" s="203"/>
      <c r="M5" s="203"/>
      <c r="N5" s="204"/>
      <c r="O5" s="205"/>
      <c r="P5" s="206"/>
    </row>
    <row r="6" spans="1:19" ht="21.75" customHeight="1">
      <c r="A6" s="72"/>
      <c r="B6" s="75" t="s">
        <v>195</v>
      </c>
      <c r="C6" s="60" t="s">
        <v>150</v>
      </c>
      <c r="D6" s="43" t="s">
        <v>172</v>
      </c>
      <c r="E6" s="43" t="s">
        <v>173</v>
      </c>
      <c r="F6" s="43" t="s">
        <v>174</v>
      </c>
      <c r="G6" s="43" t="s">
        <v>169</v>
      </c>
      <c r="H6" s="43" t="s">
        <v>153</v>
      </c>
      <c r="I6" s="43" t="s">
        <v>155</v>
      </c>
      <c r="J6" s="43" t="s">
        <v>154</v>
      </c>
      <c r="K6" s="70" t="s">
        <v>156</v>
      </c>
      <c r="L6" s="70" t="s">
        <v>157</v>
      </c>
      <c r="M6" s="64" t="s">
        <v>158</v>
      </c>
      <c r="N6" s="64" t="s">
        <v>159</v>
      </c>
      <c r="O6" s="43" t="s">
        <v>239</v>
      </c>
      <c r="P6" s="43" t="s">
        <v>240</v>
      </c>
    </row>
    <row r="7" spans="1:19">
      <c r="A7" s="48"/>
      <c r="B7" s="39"/>
      <c r="C7" s="40"/>
      <c r="D7" s="40"/>
      <c r="E7" s="40"/>
      <c r="F7" s="40"/>
      <c r="G7" s="40"/>
      <c r="H7" s="40"/>
      <c r="I7" s="40"/>
      <c r="J7" s="40"/>
      <c r="K7" s="71"/>
      <c r="L7" s="71"/>
      <c r="M7" s="65"/>
      <c r="N7" s="65"/>
      <c r="O7" s="36"/>
    </row>
    <row r="8" spans="1:19" ht="15.75">
      <c r="A8" s="140" t="s">
        <v>204</v>
      </c>
      <c r="B8" s="45" t="s">
        <v>170</v>
      </c>
      <c r="C8" s="46">
        <f>IF(MIN(C9:C14)&lt;&gt;0,MIN(C9:C14),"")</f>
        <v>40290</v>
      </c>
      <c r="D8" s="46">
        <f>IF(MAX(D9:D14)&lt;&gt;0,MAX(D9:D14),"")</f>
        <v>40290</v>
      </c>
      <c r="E8" s="46">
        <f>IF(MIN(E9:E14)&lt;&gt;0,MIN(E9:E14),"")</f>
        <v>40290</v>
      </c>
      <c r="F8" s="46" t="str">
        <f>IF(COUNT(D9:D14)=COUNT(F9:F14),MAX(F9:F14),"")</f>
        <v/>
      </c>
      <c r="G8" s="155">
        <f>SUMIF($B9:$B301,"&gt;0",G9:G301)</f>
        <v>0</v>
      </c>
      <c r="H8" s="155" t="e">
        <f>SUMIF(#REF!,"&gt;0",H9:H14)</f>
        <v>#REF!</v>
      </c>
      <c r="I8" s="155" t="e">
        <f>SUMIF(#REF!,"&gt;0",I9:I14)</f>
        <v>#REF!</v>
      </c>
      <c r="J8" s="155" t="e">
        <f>SUMIF(#REF!,"&gt;0",J9:J14)</f>
        <v>#REF!</v>
      </c>
      <c r="K8" s="156" t="e">
        <f>+J8-H8</f>
        <v>#REF!</v>
      </c>
      <c r="L8" s="155" t="e">
        <f>+J8-I8</f>
        <v>#REF!</v>
      </c>
      <c r="M8" s="163" t="e">
        <f>+IF(H8&lt;&gt;0,J8/H8,0)</f>
        <v>#REF!</v>
      </c>
      <c r="N8" s="163" t="e">
        <f>+IF(I8&lt;&gt;0,J8/I8,0)</f>
        <v>#REF!</v>
      </c>
      <c r="O8" s="155" t="e">
        <f>SUMIF(#REF!,"&gt;0",Q9:Q14)</f>
        <v>#REF!</v>
      </c>
      <c r="P8" s="155" t="e">
        <f>SUMIF(#REF!,"&gt;0",S9:S14)</f>
        <v>#REF!</v>
      </c>
      <c r="Q8" s="161"/>
      <c r="R8" s="161"/>
    </row>
    <row r="9" spans="1:19" ht="20.25" customHeight="1">
      <c r="A9" s="139" t="s">
        <v>238</v>
      </c>
      <c r="B9" s="45"/>
      <c r="C9" s="46">
        <f>IF(MIN(C10:C12)&lt;&gt;0,MIN(C10:C12),"")</f>
        <v>40290</v>
      </c>
      <c r="D9" s="46">
        <f>IF(MAX(D10:D12)&lt;&gt;0,MAX(D10:D12),"")</f>
        <v>40290</v>
      </c>
      <c r="E9" s="46">
        <f>IF(MIN(E10:E12)&lt;&gt;0,MIN(E10:E12),"")</f>
        <v>40290</v>
      </c>
      <c r="F9" s="46" t="str">
        <f>IF(COUNT(D10:D12)=COUNT(F10:F12),MAX(F10:F12),"")</f>
        <v/>
      </c>
      <c r="G9" s="155">
        <f>SUMIF($B10:$B84,"&gt;0",G10:G84)</f>
        <v>0</v>
      </c>
      <c r="H9" s="155" t="e">
        <f>SUMIF(#REF!,"&gt;0",H10:H12)</f>
        <v>#REF!</v>
      </c>
      <c r="I9" s="155" t="e">
        <f>SUMIF(#REF!,"&gt;0",I10:I12)</f>
        <v>#REF!</v>
      </c>
      <c r="J9" s="155" t="e">
        <f>SUMIF(#REF!,"&gt;0",J10:J12)</f>
        <v>#REF!</v>
      </c>
      <c r="K9" s="156" t="e">
        <f>+J9-H9</f>
        <v>#REF!</v>
      </c>
      <c r="L9" s="155" t="e">
        <f>+J9-I9</f>
        <v>#REF!</v>
      </c>
      <c r="M9" s="163" t="e">
        <f>+IF(H9&lt;&gt;0,J9/H9,0)</f>
        <v>#REF!</v>
      </c>
      <c r="N9" s="163" t="e">
        <f>+IF(I9&lt;&gt;0,J9/I9,0)</f>
        <v>#REF!</v>
      </c>
      <c r="O9" s="155" t="e">
        <f>SUMIF(#REF!,"&gt;0",O10:O12)</f>
        <v>#REF!</v>
      </c>
      <c r="P9" s="155" t="e">
        <f>SUMIF(#REF!,"&gt;0",P10:P12)</f>
        <v>#REF!</v>
      </c>
    </row>
    <row r="10" spans="1:19" ht="15" customHeight="1" outlineLevel="1">
      <c r="A10" s="136" t="s">
        <v>148</v>
      </c>
      <c r="B10" s="137" t="s">
        <v>170</v>
      </c>
      <c r="C10" s="138">
        <f>IF(MIN(C11:C12)&lt;&gt;0,MIN(C11:C12),"")</f>
        <v>40290</v>
      </c>
      <c r="D10" s="138">
        <f>IF(MAX(D11:D12)&lt;&gt;0,MAX(D11:D12),"")</f>
        <v>40290</v>
      </c>
      <c r="E10" s="138">
        <f>IF(MIN(E11:E12)&lt;&gt;0,MIN(E11:E12),"")</f>
        <v>40290</v>
      </c>
      <c r="F10" s="138" t="str">
        <f>IF(COUNT(D11:D12)=COUNT(F11:F12),MAX(F11:F12),"")</f>
        <v/>
      </c>
      <c r="G10" s="157">
        <f>SUMIF($B11:$B12,"&gt;0",G11:G12)</f>
        <v>0</v>
      </c>
      <c r="H10" s="157" t="e">
        <f>SUMIF(#REF!,"&gt;0",H11:H12)</f>
        <v>#REF!</v>
      </c>
      <c r="I10" s="157" t="e">
        <f>SUMIF(#REF!,"&gt;0",I11:I12)</f>
        <v>#REF!</v>
      </c>
      <c r="J10" s="157" t="e">
        <f>SUMIF(#REF!,"&gt;0",J11:J12)</f>
        <v>#REF!</v>
      </c>
      <c r="K10" s="158" t="e">
        <f>+J10-H10</f>
        <v>#REF!</v>
      </c>
      <c r="L10" s="157" t="e">
        <f>+J10-I10</f>
        <v>#REF!</v>
      </c>
      <c r="M10" s="164" t="e">
        <f>+IF(H10&lt;&gt;0,J10/H10,0)</f>
        <v>#REF!</v>
      </c>
      <c r="N10" s="164" t="e">
        <f>+IF(I10&lt;&gt;0,J10/I10,0)</f>
        <v>#REF!</v>
      </c>
      <c r="O10" s="157" t="e">
        <f>SUMIF(#REF!,"&gt;0",O11:O12)</f>
        <v>#REF!</v>
      </c>
      <c r="P10" s="157" t="e">
        <f>SUMIF(#REF!,"&gt;0",P11:P12)</f>
        <v>#REF!</v>
      </c>
    </row>
    <row r="11" spans="1:19" ht="12" customHeight="1" outlineLevel="2">
      <c r="A11" s="81" t="s">
        <v>211</v>
      </c>
      <c r="B11" s="42"/>
      <c r="C11" s="76">
        <f>IF(MIN(C12:C12)&lt;&gt;0,MIN(C12:C12),"")</f>
        <v>40290</v>
      </c>
      <c r="D11" s="76">
        <f>IF(MAX(D12:D12)&lt;&gt;0,MAX(D12:D12),"")</f>
        <v>40290</v>
      </c>
      <c r="E11" s="76">
        <f>IF(MIN(E12:E12)&lt;&gt;0,MIN(E12:E12),"")</f>
        <v>40290</v>
      </c>
      <c r="F11" s="76" t="str">
        <f>IF(COUNT(D12:D12)=COUNT(F12:F12),MAX(F12:F12),"")</f>
        <v/>
      </c>
      <c r="G11" s="159">
        <f>SUMIF($B12:$B12,"&gt;0",G12:G12)</f>
        <v>0</v>
      </c>
      <c r="H11" s="159" t="e">
        <f>SUMIF(#REF!,"&gt;0",H12:H12)</f>
        <v>#REF!</v>
      </c>
      <c r="I11" s="159" t="e">
        <f>SUMIF(#REF!,"&gt;0",I12:I12)</f>
        <v>#REF!</v>
      </c>
      <c r="J11" s="159" t="e">
        <f>SUMIF(#REF!,"&gt;0",J12:J12)</f>
        <v>#REF!</v>
      </c>
      <c r="K11" s="159" t="e">
        <f>+J11-H11</f>
        <v>#REF!</v>
      </c>
      <c r="L11" s="159" t="e">
        <f>+J11-I11</f>
        <v>#REF!</v>
      </c>
      <c r="M11" s="165" t="e">
        <f>+IF(H11&lt;&gt;0,J11/H11,0)</f>
        <v>#REF!</v>
      </c>
      <c r="N11" s="165" t="e">
        <f>+IF(I11&lt;&gt;0,J11/I11,0)</f>
        <v>#REF!</v>
      </c>
      <c r="O11" s="159" t="e">
        <f>SUMIF(#REF!,"&gt;0",O12:O12)</f>
        <v>#REF!</v>
      </c>
      <c r="P11" s="159" t="e">
        <f>SUMIF(#REF!,"&gt;0",P12:P12)</f>
        <v>#REF!</v>
      </c>
    </row>
    <row r="12" spans="1:19" outlineLevel="3">
      <c r="A12" s="80" t="s">
        <v>245</v>
      </c>
      <c r="B12" s="141" t="s">
        <v>219</v>
      </c>
      <c r="C12" s="44">
        <v>40290</v>
      </c>
      <c r="D12" s="44">
        <v>40290</v>
      </c>
      <c r="E12" s="44">
        <v>40290</v>
      </c>
      <c r="F12" s="44"/>
      <c r="G12" s="160">
        <v>2</v>
      </c>
      <c r="H12" s="116">
        <f>+IF(AND(C12&lt;&gt;"",D12&lt;&gt;"",G12&lt;&gt;""),IF(C12&lt;Parâmetros!$B$6,IF(D12&gt;Parâmetros!$B$6,G12/2,G12),0),"")</f>
        <v>0</v>
      </c>
      <c r="I12" s="116"/>
      <c r="J12" s="116">
        <f>+IF(AND(E12&lt;&gt;"",G12&lt;&gt;""),IF(E12&lt;=Parâmetros!$B$6,IF(F12="",G12/2,IF(F12&gt;Parâmetros!$B$6,G12/2,G12)),0),"")</f>
        <v>0</v>
      </c>
      <c r="K12" s="116"/>
      <c r="L12" s="116" t="e">
        <f>IF(AND(#REF!&gt;0,J12&lt;&gt;"",I12&lt;&gt;""),J12-I12,"")</f>
        <v>#REF!</v>
      </c>
      <c r="M12" s="166" t="e">
        <f>+IF(AND(#REF!&gt;0,H12&lt;&gt;0,H12&lt;&gt;"",J12&lt;&gt;""),J12/H12,"")</f>
        <v>#REF!</v>
      </c>
      <c r="N12" s="166" t="e">
        <f>+IF(AND(#REF!&gt;0,J12&lt;&gt;"",I12&lt;&gt;0,I12&lt;&gt;""),J12/I12,"")</f>
        <v>#REF!</v>
      </c>
      <c r="O12" s="116" t="e">
        <f>IF(#REF!="Cast",G12*Parâmetros!$B$56,"")</f>
        <v>#REF!</v>
      </c>
      <c r="P12" s="116"/>
    </row>
    <row r="13" spans="1:19" hidden="1" outlineLevel="3"/>
    <row r="14" spans="1:19" hidden="1" outlineLevel="3"/>
    <row r="15" spans="1:19" ht="15" customHeight="1" outlineLevel="1">
      <c r="A15" s="136" t="s">
        <v>246</v>
      </c>
      <c r="B15" s="137" t="s">
        <v>170</v>
      </c>
      <c r="C15" s="138">
        <f>IF(MIN(C16:C17)&lt;&gt;0,MIN(C16:C17),"")</f>
        <v>40290</v>
      </c>
      <c r="D15" s="138">
        <f>IF(MAX(D16:D17)&lt;&gt;0,MAX(D16:D17),"")</f>
        <v>40290</v>
      </c>
      <c r="E15" s="138">
        <f>IF(MIN(E16:E17)&lt;&gt;0,MIN(E16:E17),"")</f>
        <v>40290</v>
      </c>
      <c r="F15" s="138" t="str">
        <f>IF(COUNT(D16:D17)=COUNT(F16:F17),MAX(F16:F17),"")</f>
        <v/>
      </c>
      <c r="G15" s="157" t="e">
        <f>SUMIF(#REF!,"&gt;0",G16:G17)</f>
        <v>#REF!</v>
      </c>
      <c r="H15" s="157" t="e">
        <f>SUMIF(#REF!,"&gt;0",H16:H17)</f>
        <v>#REF!</v>
      </c>
      <c r="I15" s="157" t="e">
        <f>SUMIF(#REF!,"&gt;0",I16:I17)</f>
        <v>#REF!</v>
      </c>
      <c r="J15" s="157" t="e">
        <f>SUMIF(#REF!,"&gt;0",J16:J17)</f>
        <v>#REF!</v>
      </c>
      <c r="K15" s="158" t="e">
        <f>+J15-H15</f>
        <v>#REF!</v>
      </c>
      <c r="L15" s="157" t="e">
        <f>+J15-I15</f>
        <v>#REF!</v>
      </c>
      <c r="M15" s="164" t="e">
        <f>+IF(H15&lt;&gt;0,J15/H15,0)</f>
        <v>#REF!</v>
      </c>
      <c r="N15" s="164" t="e">
        <f>+IF(I15&lt;&gt;0,J15/I15,0)</f>
        <v>#REF!</v>
      </c>
      <c r="O15" s="157" t="e">
        <f>SUMIF(#REF!,"&gt;0",O16:O17)</f>
        <v>#REF!</v>
      </c>
      <c r="P15" s="157" t="e">
        <f>SUMIF(#REF!,"&gt;0",P16:P17)</f>
        <v>#REF!</v>
      </c>
    </row>
    <row r="16" spans="1:19" ht="12" customHeight="1" outlineLevel="2">
      <c r="A16" s="219" t="s">
        <v>247</v>
      </c>
      <c r="B16" s="42"/>
      <c r="C16" s="76">
        <f>IF(MIN(C17:C17)&lt;&gt;0,MIN(C17:C17),"")</f>
        <v>40290</v>
      </c>
      <c r="D16" s="76">
        <f>IF(MAX(D17:D17)&lt;&gt;0,MAX(D17:D17),"")</f>
        <v>40290</v>
      </c>
      <c r="E16" s="76">
        <f>IF(MIN(E17:E17)&lt;&gt;0,MIN(E17:E17),"")</f>
        <v>40290</v>
      </c>
      <c r="F16" s="76" t="str">
        <f>IF(COUNT(D17:D17)=COUNT(F17:F17),MAX(F17:F17),"")</f>
        <v/>
      </c>
      <c r="G16" s="159" t="e">
        <f>SUMIF(#REF!,"&gt;0",G17:G17)</f>
        <v>#REF!</v>
      </c>
      <c r="H16" s="159" t="e">
        <f>SUMIF(#REF!,"&gt;0",H17:H17)</f>
        <v>#REF!</v>
      </c>
      <c r="I16" s="159" t="e">
        <f>SUMIF(#REF!,"&gt;0",I17:I17)</f>
        <v>#REF!</v>
      </c>
      <c r="J16" s="159" t="e">
        <f>SUMIF(#REF!,"&gt;0",J17:J17)</f>
        <v>#REF!</v>
      </c>
      <c r="K16" s="159" t="e">
        <f>+J16-H16</f>
        <v>#REF!</v>
      </c>
      <c r="L16" s="159" t="e">
        <f>+J16-I16</f>
        <v>#REF!</v>
      </c>
      <c r="M16" s="165" t="e">
        <f>+IF(H16&lt;&gt;0,J16/H16,0)</f>
        <v>#REF!</v>
      </c>
      <c r="N16" s="165" t="e">
        <f>+IF(I16&lt;&gt;0,J16/I16,0)</f>
        <v>#REF!</v>
      </c>
      <c r="O16" s="159" t="e">
        <f>SUMIF(#REF!,"&gt;0",O17:O17)</f>
        <v>#REF!</v>
      </c>
      <c r="P16" s="159" t="e">
        <f>SUMIF(#REF!,"&gt;0",P17:P17)</f>
        <v>#REF!</v>
      </c>
    </row>
    <row r="17" spans="1:16" outlineLevel="3">
      <c r="A17" s="221" t="s">
        <v>248</v>
      </c>
      <c r="B17" s="218"/>
      <c r="C17" s="44">
        <v>40290</v>
      </c>
      <c r="D17" s="223">
        <v>40290</v>
      </c>
      <c r="E17" s="223">
        <v>40290</v>
      </c>
      <c r="F17" s="223"/>
      <c r="G17" s="224">
        <v>2</v>
      </c>
      <c r="H17" s="225">
        <f>+IF(AND(C17&lt;&gt;"",D17&lt;&gt;"",G17&lt;&gt;""),IF(C17&lt;Parâmetros!$B$6,IF(D17&gt;Parâmetros!$B$6,G17/2,G17),0),"")</f>
        <v>0</v>
      </c>
      <c r="I17" s="225"/>
      <c r="J17" s="225">
        <f>+IF(AND(E17&lt;&gt;"",G17&lt;&gt;""),IF(E17&lt;=Parâmetros!$B$6,IF(F17="",G17/2,IF(F17&gt;Parâmetros!$B$6,G17/2,G17)),0),"")</f>
        <v>0</v>
      </c>
      <c r="K17" s="225"/>
      <c r="L17" s="225" t="e">
        <f>IF(AND(#REF!&gt;0,J17&lt;&gt;"",I17&lt;&gt;""),J17-I17,"")</f>
        <v>#REF!</v>
      </c>
      <c r="M17" s="226" t="e">
        <f>+IF(AND(#REF!&gt;0,H17&lt;&gt;0,H17&lt;&gt;"",J17&lt;&gt;""),J17/H17,"")</f>
        <v>#REF!</v>
      </c>
      <c r="N17" s="226" t="e">
        <f>+IF(AND(#REF!&gt;0,J17&lt;&gt;"",I17&lt;&gt;0,I17&lt;&gt;""),J17/I17,"")</f>
        <v>#REF!</v>
      </c>
      <c r="O17" s="225" t="e">
        <f>IF(#REF!="Cast",G17*Parâmetros!$B$56,"")</f>
        <v>#REF!</v>
      </c>
      <c r="P17" s="225"/>
    </row>
    <row r="18" spans="1:16" outlineLevel="3">
      <c r="A18" s="217" t="s">
        <v>249</v>
      </c>
      <c r="B18" s="141"/>
      <c r="C18" s="222"/>
      <c r="D18" s="227"/>
      <c r="E18" s="227"/>
      <c r="F18" s="227"/>
      <c r="G18" s="228"/>
      <c r="H18" s="229"/>
      <c r="I18" s="229"/>
      <c r="J18" s="229"/>
      <c r="K18" s="229"/>
      <c r="L18" s="229"/>
      <c r="M18" s="230"/>
      <c r="N18" s="230"/>
      <c r="O18" s="229"/>
      <c r="P18" s="229"/>
    </row>
    <row r="19" spans="1:16" outlineLevel="3">
      <c r="A19" s="220" t="s">
        <v>250</v>
      </c>
      <c r="B19" s="141"/>
      <c r="C19" s="222"/>
      <c r="D19" s="227"/>
      <c r="E19" s="227"/>
      <c r="F19" s="227"/>
      <c r="G19" s="228"/>
      <c r="H19" s="229"/>
      <c r="I19" s="229"/>
      <c r="J19" s="229"/>
      <c r="K19" s="229"/>
      <c r="L19" s="229"/>
      <c r="M19" s="230"/>
      <c r="N19" s="230"/>
      <c r="O19" s="229"/>
      <c r="P19" s="229"/>
    </row>
    <row r="20" spans="1:16" outlineLevel="3">
      <c r="A20" s="217" t="s">
        <v>251</v>
      </c>
      <c r="B20" s="141"/>
      <c r="C20" s="222"/>
      <c r="D20" s="227"/>
      <c r="E20" s="227"/>
      <c r="F20" s="227"/>
      <c r="G20" s="228"/>
      <c r="H20" s="229"/>
      <c r="I20" s="229"/>
      <c r="J20" s="229"/>
      <c r="K20" s="229"/>
      <c r="L20" s="229"/>
      <c r="M20" s="230"/>
      <c r="N20" s="230"/>
      <c r="O20" s="229"/>
      <c r="P20" s="229"/>
    </row>
    <row r="21" spans="1:16" outlineLevel="3">
      <c r="A21" s="220" t="s">
        <v>252</v>
      </c>
      <c r="B21" s="141"/>
      <c r="C21" s="222"/>
      <c r="D21" s="227"/>
      <c r="E21" s="227"/>
      <c r="F21" s="227"/>
      <c r="G21" s="228"/>
      <c r="H21" s="229"/>
      <c r="I21" s="229"/>
      <c r="J21" s="229"/>
      <c r="K21" s="229"/>
      <c r="L21" s="229"/>
      <c r="M21" s="230"/>
      <c r="N21" s="230"/>
      <c r="O21" s="229"/>
      <c r="P21" s="229"/>
    </row>
    <row r="22" spans="1:16" outlineLevel="3">
      <c r="A22" s="220" t="s">
        <v>253</v>
      </c>
      <c r="B22" s="141"/>
      <c r="C22" s="222"/>
      <c r="D22" s="227"/>
      <c r="E22" s="227"/>
      <c r="F22" s="227"/>
      <c r="G22" s="228"/>
      <c r="H22" s="229"/>
      <c r="I22" s="229"/>
      <c r="J22" s="229"/>
      <c r="K22" s="229"/>
      <c r="L22" s="229"/>
      <c r="M22" s="230"/>
      <c r="N22" s="230"/>
      <c r="O22" s="229"/>
      <c r="P22" s="229"/>
    </row>
    <row r="23" spans="1:16" ht="20.25" customHeight="1">
      <c r="A23" s="139" t="s">
        <v>241</v>
      </c>
      <c r="B23" s="45"/>
      <c r="C23" s="45"/>
      <c r="D23" s="46" t="str">
        <f>IF(MAX(D24:D26)&lt;&gt;0,MAX(D24:D26),"")</f>
        <v/>
      </c>
      <c r="E23" s="46" t="str">
        <f>IF(MIN(E24:E26)&lt;&gt;0,MIN(E24:E26),"")</f>
        <v/>
      </c>
      <c r="F23" s="46" t="str">
        <f>IF(COUNT(D24:D26)=COUNT(F24:F26),MAX(F24:F26),"")</f>
        <v/>
      </c>
      <c r="G23" s="155" t="e">
        <f>SUMIF(#REF!,"&gt;0",G24:G26)</f>
        <v>#REF!</v>
      </c>
      <c r="H23" s="155" t="e">
        <f>SUMIF(#REF!,"&gt;0",H24:H26)</f>
        <v>#REF!</v>
      </c>
      <c r="I23" s="155" t="e">
        <f>SUMIF(#REF!,"&gt;0",I24:I26)</f>
        <v>#REF!</v>
      </c>
      <c r="J23" s="155" t="e">
        <f>SUMIF(#REF!,"&gt;0",J24:J26)</f>
        <v>#REF!</v>
      </c>
      <c r="K23" s="156" t="e">
        <f>+J23-H23</f>
        <v>#REF!</v>
      </c>
      <c r="L23" s="155" t="e">
        <f>+J23-I23</f>
        <v>#REF!</v>
      </c>
      <c r="M23" s="163" t="e">
        <f>+IF(H23&lt;&gt;0,J23/H23,0)</f>
        <v>#REF!</v>
      </c>
      <c r="N23" s="163" t="e">
        <f>+IF(I23&lt;&gt;0,J23/I23,0)</f>
        <v>#REF!</v>
      </c>
      <c r="O23" s="155" t="e">
        <f>SUMIF(#REF!,"&gt;0",O24:O26)</f>
        <v>#REF!</v>
      </c>
      <c r="P23" s="155" t="e">
        <f>SUMIF(#REF!,"&gt;0",P24:P26)</f>
        <v>#REF!</v>
      </c>
    </row>
    <row r="24" spans="1:16" ht="15" customHeight="1" outlineLevel="1">
      <c r="A24" s="136" t="s">
        <v>246</v>
      </c>
      <c r="B24" s="137" t="s">
        <v>170</v>
      </c>
      <c r="C24" s="138" t="str">
        <f>IF(MIN(C25:C26)&lt;&gt;0,MIN(C25:C26),"")</f>
        <v/>
      </c>
      <c r="D24" s="138" t="str">
        <f>IF(MAX(D25:D26)&lt;&gt;0,MAX(D25:D26),"")</f>
        <v/>
      </c>
      <c r="E24" s="138" t="str">
        <f>IF(MIN(E25:E26)&lt;&gt;0,MIN(E25:E26),"")</f>
        <v/>
      </c>
      <c r="F24" s="138" t="str">
        <f>IF(COUNT(D25:D26)=COUNT(F25:F26),MAX(F25:F26),"")</f>
        <v/>
      </c>
      <c r="G24" s="157" t="e">
        <f>SUMIF(#REF!,"&gt;0",G25:G26)</f>
        <v>#REF!</v>
      </c>
      <c r="H24" s="157" t="e">
        <f>SUMIF(#REF!,"&gt;0",H25:H26)</f>
        <v>#REF!</v>
      </c>
      <c r="I24" s="157" t="e">
        <f>SUMIF(#REF!,"&gt;0",I25:I26)</f>
        <v>#REF!</v>
      </c>
      <c r="J24" s="157" t="e">
        <f>SUMIF(#REF!,"&gt;0",J25:J26)</f>
        <v>#REF!</v>
      </c>
      <c r="K24" s="158" t="e">
        <f>+J24-H24</f>
        <v>#REF!</v>
      </c>
      <c r="L24" s="157" t="e">
        <f>+J24-I24</f>
        <v>#REF!</v>
      </c>
      <c r="M24" s="164" t="e">
        <f>+IF(H24&lt;&gt;0,J24/H24,0)</f>
        <v>#REF!</v>
      </c>
      <c r="N24" s="164" t="e">
        <f>+IF(I24&lt;&gt;0,J24/I24,0)</f>
        <v>#REF!</v>
      </c>
      <c r="O24" s="157" t="e">
        <f>SUMIF(#REF!,"&gt;0",O25:O26)</f>
        <v>#REF!</v>
      </c>
      <c r="P24" s="157" t="e">
        <f>SUMIF(#REF!,"&gt;0",P25:P26)</f>
        <v>#REF!</v>
      </c>
    </row>
    <row r="25" spans="1:16" ht="12" customHeight="1" outlineLevel="2">
      <c r="A25" s="81" t="s">
        <v>247</v>
      </c>
      <c r="B25" s="42"/>
      <c r="C25" s="76" t="str">
        <f>IF(MIN(C26:C26)&lt;&gt;0,MIN(C26:C26),"")</f>
        <v/>
      </c>
      <c r="D25" s="76" t="str">
        <f>IF(MAX(D26:D26)&lt;&gt;0,MAX(D26:D26),"")</f>
        <v/>
      </c>
      <c r="E25" s="76" t="str">
        <f>IF(MIN(E26:E26)&lt;&gt;0,MIN(E26:E26),"")</f>
        <v/>
      </c>
      <c r="F25" s="76">
        <f>IF(COUNT(D26:D26)=COUNT(F26:F26),MAX(F26:F26),"")</f>
        <v>0</v>
      </c>
      <c r="G25" s="159" t="e">
        <f>SUMIF(#REF!,"&gt;0",G26:G26)</f>
        <v>#REF!</v>
      </c>
      <c r="H25" s="159" t="e">
        <f>SUMIF(#REF!,"&gt;0",H26:H26)</f>
        <v>#REF!</v>
      </c>
      <c r="I25" s="159" t="e">
        <f>SUMIF(#REF!,"&gt;0",I26:I26)</f>
        <v>#REF!</v>
      </c>
      <c r="J25" s="159" t="e">
        <f>SUMIF(#REF!,"&gt;0",J26:J26)</f>
        <v>#REF!</v>
      </c>
      <c r="K25" s="159" t="e">
        <f>+J25-H25</f>
        <v>#REF!</v>
      </c>
      <c r="L25" s="159" t="e">
        <f>+J25-I25</f>
        <v>#REF!</v>
      </c>
      <c r="M25" s="165" t="e">
        <f>+IF(H25&lt;&gt;0,J25/H25,0)</f>
        <v>#REF!</v>
      </c>
      <c r="N25" s="165" t="e">
        <f>+IF(I25&lt;&gt;0,J25/I25,0)</f>
        <v>#REF!</v>
      </c>
      <c r="O25" s="159" t="e">
        <f>SUMIF(#REF!,"&gt;0",O26:O26)</f>
        <v>#REF!</v>
      </c>
      <c r="P25" s="159" t="e">
        <f>SUMIF(#REF!,"&gt;0",P26:P26)</f>
        <v>#REF!</v>
      </c>
    </row>
    <row r="26" spans="1:16" outlineLevel="3">
      <c r="A26" s="80" t="s">
        <v>254</v>
      </c>
      <c r="B26" s="141"/>
      <c r="C26" s="44"/>
      <c r="D26" s="44"/>
      <c r="E26" s="44"/>
      <c r="F26" s="44"/>
      <c r="G26" s="160"/>
      <c r="H26" s="116" t="str">
        <f>+IF(AND(C26&lt;&gt;"",D26&lt;&gt;"",G26&lt;&gt;""),IF(C26&lt;Parâmetros!$B$6,IF(D26&gt;Parâmetros!$B$6,G26/2,G26),0),"")</f>
        <v/>
      </c>
      <c r="I26" s="116"/>
      <c r="J26" s="116" t="str">
        <f>+IF(AND(E26&lt;&gt;"",G26&lt;&gt;""),IF(E26&lt;=Parâmetros!$B$6,IF(F26="",G26/2,IF(F26&gt;Parâmetros!$B$6,G26/2,G26)),0),"")</f>
        <v/>
      </c>
      <c r="K26" s="116"/>
      <c r="L26" s="116" t="e">
        <f>IF(AND(#REF!&gt;0,J26&lt;&gt;"",I26&lt;&gt;""),J26-I26,"")</f>
        <v>#REF!</v>
      </c>
      <c r="M26" s="166" t="e">
        <f>+IF(AND(#REF!&gt;0,H26&lt;&gt;0,H26&lt;&gt;"",J26&lt;&gt;""),J26/H26,"")</f>
        <v>#REF!</v>
      </c>
      <c r="N26" s="166" t="e">
        <f>+IF(AND(#REF!&gt;0,J26&lt;&gt;"",I26&lt;&gt;0,I26&lt;&gt;""),J26/I26,"")</f>
        <v>#REF!</v>
      </c>
      <c r="O26" s="116" t="e">
        <f>IF(#REF!="Cast",G26*Parâmetros!$B$56,"")</f>
        <v>#REF!</v>
      </c>
      <c r="P26" s="116"/>
    </row>
    <row r="27" spans="1:16" outlineLevel="3">
      <c r="A27" s="80" t="s">
        <v>255</v>
      </c>
      <c r="B27" s="141" t="s">
        <v>235</v>
      </c>
      <c r="C27" s="44"/>
      <c r="D27" s="44"/>
      <c r="E27" s="44"/>
      <c r="F27" s="44"/>
      <c r="G27" s="160"/>
      <c r="H27" s="116" t="str">
        <f>+IF(AND(C27&lt;&gt;"",D27&lt;&gt;"",G27&lt;&gt;""),IF(C27&lt;Parâmetros!$B$6,IF(D27&gt;Parâmetros!$B$6,G27/2,G27),0),"")</f>
        <v/>
      </c>
      <c r="I27" s="116"/>
      <c r="J27" s="116" t="str">
        <f>+IF(AND(E27&lt;&gt;"",G27&lt;&gt;""),IF(E27&lt;=Parâmetros!$B$6,IF(F27="",G27/2,IF(F27&gt;Parâmetros!$B$6,G27/2,G27)),0),"")</f>
        <v/>
      </c>
      <c r="K27" s="116"/>
      <c r="L27" s="116" t="e">
        <f>IF(AND(#REF!&gt;0,J27&lt;&gt;"",I27&lt;&gt;""),J27-I27,"")</f>
        <v>#REF!</v>
      </c>
      <c r="M27" s="166" t="e">
        <f>+IF(AND(#REF!&gt;0,H27&lt;&gt;0,H27&lt;&gt;"",J27&lt;&gt;""),J27/H27,"")</f>
        <v>#REF!</v>
      </c>
      <c r="N27" s="166" t="e">
        <f>+IF(AND(#REF!&gt;0,J27&lt;&gt;"",I27&lt;&gt;0,I27&lt;&gt;""),J27/I27,"")</f>
        <v>#REF!</v>
      </c>
      <c r="O27" s="116" t="e">
        <f>IF(#REF!="Cast",G27*Parâmetros!$B$56,"")</f>
        <v>#REF!</v>
      </c>
      <c r="P27" s="116"/>
    </row>
    <row r="28" spans="1:16" outlineLevel="3">
      <c r="A28" s="80" t="s">
        <v>253</v>
      </c>
      <c r="B28" s="141" t="s">
        <v>235</v>
      </c>
      <c r="C28" s="44"/>
      <c r="D28" s="44"/>
      <c r="E28" s="44"/>
      <c r="F28" s="44"/>
      <c r="G28" s="160"/>
      <c r="H28" s="116"/>
      <c r="I28" s="116"/>
      <c r="J28" s="116"/>
      <c r="K28" s="116"/>
      <c r="L28" s="116"/>
      <c r="M28" s="166"/>
      <c r="N28" s="166"/>
      <c r="O28" s="116"/>
      <c r="P28" s="116"/>
    </row>
    <row r="29" spans="1:16" outlineLevel="3">
      <c r="A29" s="80" t="s">
        <v>256</v>
      </c>
      <c r="B29" s="141"/>
      <c r="C29" s="44"/>
      <c r="D29" s="44"/>
      <c r="E29" s="44"/>
      <c r="F29" s="44"/>
      <c r="G29" s="160"/>
      <c r="H29" s="116"/>
      <c r="I29" s="116"/>
      <c r="J29" s="116"/>
      <c r="K29" s="116"/>
      <c r="L29" s="116"/>
      <c r="M29" s="166"/>
      <c r="N29" s="166"/>
      <c r="O29" s="116"/>
      <c r="P29" s="116"/>
    </row>
    <row r="30" spans="1:16" outlineLevel="3">
      <c r="A30" s="80" t="s">
        <v>257</v>
      </c>
      <c r="B30" s="141"/>
      <c r="C30" s="44"/>
      <c r="D30" s="44"/>
      <c r="E30" s="44"/>
      <c r="F30" s="44"/>
      <c r="G30" s="160"/>
      <c r="H30" s="116" t="str">
        <f>+IF(AND(C30&lt;&gt;"",D30&lt;&gt;"",G30&lt;&gt;""),IF(C30&lt;Parâmetros!$B$6,IF(D30&gt;Parâmetros!$B$6,G30/2,G30),0),"")</f>
        <v/>
      </c>
      <c r="I30" s="116"/>
      <c r="J30" s="116" t="str">
        <f>+IF(AND(E30&lt;&gt;"",G30&lt;&gt;""),IF(E30&lt;=Parâmetros!$B$6,IF(F30="",G30/2,IF(F30&gt;Parâmetros!$B$6,G30/2,G30)),0),"")</f>
        <v/>
      </c>
      <c r="K30" s="116"/>
      <c r="L30" s="116" t="e">
        <f>IF(AND(#REF!&gt;0,J30&lt;&gt;"",I30&lt;&gt;""),J30-I30,"")</f>
        <v>#REF!</v>
      </c>
      <c r="M30" s="166" t="e">
        <f>+IF(AND(#REF!&gt;0,H30&lt;&gt;0,H30&lt;&gt;"",J30&lt;&gt;""),J30/H30,"")</f>
        <v>#REF!</v>
      </c>
      <c r="N30" s="166" t="e">
        <f>+IF(AND(#REF!&gt;0,J30&lt;&gt;"",I30&lt;&gt;0,I30&lt;&gt;""),J30/I30,"")</f>
        <v>#REF!</v>
      </c>
      <c r="O30" s="116" t="e">
        <f>IF(#REF!="Cast",G30*Parâmetros!$B$56,"")</f>
        <v>#REF!</v>
      </c>
      <c r="P30" s="116"/>
    </row>
    <row r="31" spans="1:16" ht="15" customHeight="1" outlineLevel="1">
      <c r="A31" s="136" t="s">
        <v>258</v>
      </c>
      <c r="B31" s="137" t="s">
        <v>170</v>
      </c>
      <c r="C31" s="138" t="str">
        <f>IF(MIN(C32:C33)&lt;&gt;0,MIN(C32:C33),"")</f>
        <v/>
      </c>
      <c r="D31" s="138" t="str">
        <f>IF(MAX(D32:D33)&lt;&gt;0,MAX(D32:D33),"")</f>
        <v/>
      </c>
      <c r="E31" s="138" t="str">
        <f>IF(MIN(E32:E33)&lt;&gt;0,MIN(E32:E33),"")</f>
        <v/>
      </c>
      <c r="F31" s="138" t="str">
        <f>IF(COUNT(D32:D33)=COUNT(F32:F33),MAX(F32:F33),"")</f>
        <v/>
      </c>
      <c r="G31" s="157" t="e">
        <f>SUMIF(#REF!,"&gt;0",G32:G33)</f>
        <v>#REF!</v>
      </c>
      <c r="H31" s="157" t="e">
        <f>SUMIF(#REF!,"&gt;0",H32:H33)</f>
        <v>#REF!</v>
      </c>
      <c r="I31" s="157" t="e">
        <f>SUMIF(#REF!,"&gt;0",I32:I33)</f>
        <v>#REF!</v>
      </c>
      <c r="J31" s="157" t="e">
        <f>SUMIF(#REF!,"&gt;0",J32:J33)</f>
        <v>#REF!</v>
      </c>
      <c r="K31" s="158" t="e">
        <f>+J31-H31</f>
        <v>#REF!</v>
      </c>
      <c r="L31" s="157" t="e">
        <f>+J31-I31</f>
        <v>#REF!</v>
      </c>
      <c r="M31" s="164" t="e">
        <f>+IF(H31&lt;&gt;0,J31/H31,0)</f>
        <v>#REF!</v>
      </c>
      <c r="N31" s="164" t="e">
        <f>+IF(I31&lt;&gt;0,J31/I31,0)</f>
        <v>#REF!</v>
      </c>
      <c r="O31" s="157" t="e">
        <f>SUMIF(#REF!,"&gt;0",O32:O33)</f>
        <v>#REF!</v>
      </c>
      <c r="P31" s="157" t="e">
        <f>SUMIF(#REF!,"&gt;0",P32:P33)</f>
        <v>#REF!</v>
      </c>
    </row>
    <row r="32" spans="1:16" ht="12" customHeight="1" outlineLevel="2">
      <c r="A32" s="81" t="s">
        <v>259</v>
      </c>
      <c r="B32" s="42"/>
      <c r="C32" s="76" t="str">
        <f>IF(MIN(C33:C33)&lt;&gt;0,MIN(C33:C33),"")</f>
        <v/>
      </c>
      <c r="D32" s="76" t="str">
        <f>IF(MAX(D33:D33)&lt;&gt;0,MAX(D33:D33),"")</f>
        <v/>
      </c>
      <c r="E32" s="76" t="str">
        <f>IF(MIN(E33:E33)&lt;&gt;0,MIN(E33:E33),"")</f>
        <v/>
      </c>
      <c r="F32" s="76">
        <f>IF(COUNT(D33:D33)=COUNT(F33:F33),MAX(F33:F33),"")</f>
        <v>0</v>
      </c>
      <c r="G32" s="159" t="e">
        <f>SUMIF(#REF!,"&gt;0",G33:G33)</f>
        <v>#REF!</v>
      </c>
      <c r="H32" s="159" t="e">
        <f>SUMIF(#REF!,"&gt;0",H33:H33)</f>
        <v>#REF!</v>
      </c>
      <c r="I32" s="159" t="e">
        <f>SUMIF(#REF!,"&gt;0",I33:I33)</f>
        <v>#REF!</v>
      </c>
      <c r="J32" s="159" t="e">
        <f>SUMIF(#REF!,"&gt;0",J33:J33)</f>
        <v>#REF!</v>
      </c>
      <c r="K32" s="159" t="e">
        <f>+J32-H32</f>
        <v>#REF!</v>
      </c>
      <c r="L32" s="159" t="e">
        <f>+J32-I32</f>
        <v>#REF!</v>
      </c>
      <c r="M32" s="165" t="e">
        <f>+IF(H32&lt;&gt;0,J32/H32,0)</f>
        <v>#REF!</v>
      </c>
      <c r="N32" s="165" t="e">
        <f>+IF(I32&lt;&gt;0,J32/I32,0)</f>
        <v>#REF!</v>
      </c>
      <c r="O32" s="159" t="e">
        <f>SUMIF(#REF!,"&gt;0",O33:O33)</f>
        <v>#REF!</v>
      </c>
      <c r="P32" s="159" t="e">
        <f>SUMIF(#REF!,"&gt;0",P33:P33)</f>
        <v>#REF!</v>
      </c>
    </row>
    <row r="33" spans="1:16" outlineLevel="3">
      <c r="A33" s="80" t="s">
        <v>262</v>
      </c>
      <c r="B33" s="141"/>
      <c r="C33" s="44"/>
      <c r="D33" s="44"/>
      <c r="E33" s="44"/>
      <c r="F33" s="44"/>
      <c r="G33" s="160"/>
      <c r="H33" s="116" t="str">
        <f>+IF(AND(C33&lt;&gt;"",D33&lt;&gt;"",G33&lt;&gt;""),IF(C33&lt;Parâmetros!$B$6,IF(D33&gt;Parâmetros!$B$6,G33/2,G33),0),"")</f>
        <v/>
      </c>
      <c r="I33" s="116"/>
      <c r="J33" s="116" t="str">
        <f>+IF(AND(E33&lt;&gt;"",G33&lt;&gt;""),IF(E33&lt;=Parâmetros!$B$6,IF(F33="",G33/2,IF(F33&gt;Parâmetros!$B$6,G33/2,G33)),0),"")</f>
        <v/>
      </c>
      <c r="K33" s="116"/>
      <c r="L33" s="116" t="e">
        <f>IF(AND(#REF!&gt;0,J33&lt;&gt;"",I33&lt;&gt;""),J33-I33,"")</f>
        <v>#REF!</v>
      </c>
      <c r="M33" s="166" t="e">
        <f>+IF(AND(#REF!&gt;0,H33&lt;&gt;0,H33&lt;&gt;"",J33&lt;&gt;""),J33/H33,"")</f>
        <v>#REF!</v>
      </c>
      <c r="N33" s="166" t="e">
        <f>+IF(AND(#REF!&gt;0,J33&lt;&gt;"",I33&lt;&gt;0,I33&lt;&gt;""),J33/I33,"")</f>
        <v>#REF!</v>
      </c>
      <c r="O33" s="116" t="e">
        <f>IF(#REF!="Cast",G33*Parâmetros!$B$56,"")</f>
        <v>#REF!</v>
      </c>
      <c r="P33" s="116"/>
    </row>
    <row r="34" spans="1:16" outlineLevel="3">
      <c r="A34" s="80" t="s">
        <v>263</v>
      </c>
      <c r="B34" s="141"/>
      <c r="C34" s="44"/>
      <c r="D34" s="44"/>
      <c r="E34" s="44"/>
      <c r="F34" s="44"/>
      <c r="G34" s="160"/>
      <c r="H34" s="116" t="str">
        <f>+IF(AND(C34&lt;&gt;"",D34&lt;&gt;"",G34&lt;&gt;""),IF(C34&lt;Parâmetros!$B$6,IF(D34&gt;Parâmetros!$B$6,G34/2,G34),0),"")</f>
        <v/>
      </c>
      <c r="I34" s="116"/>
      <c r="J34" s="116" t="str">
        <f>+IF(AND(E34&lt;&gt;"",G34&lt;&gt;""),IF(E34&lt;=Parâmetros!$B$6,IF(F34="",G34/2,IF(F34&gt;Parâmetros!$B$6,G34/2,G34)),0),"")</f>
        <v/>
      </c>
      <c r="K34" s="116"/>
      <c r="L34" s="116" t="e">
        <f>IF(AND(#REF!&gt;0,J34&lt;&gt;"",I34&lt;&gt;""),J34-I34,"")</f>
        <v>#REF!</v>
      </c>
      <c r="M34" s="166" t="e">
        <f>+IF(AND(#REF!&gt;0,H34&lt;&gt;0,H34&lt;&gt;"",J34&lt;&gt;""),J34/H34,"")</f>
        <v>#REF!</v>
      </c>
      <c r="N34" s="166" t="e">
        <f>+IF(AND(#REF!&gt;0,J34&lt;&gt;"",I34&lt;&gt;0,I34&lt;&gt;""),J34/I34,"")</f>
        <v>#REF!</v>
      </c>
      <c r="O34" s="116" t="e">
        <f>IF(#REF!="Cast",G34*Parâmetros!$B$56,"")</f>
        <v>#REF!</v>
      </c>
      <c r="P34" s="116"/>
    </row>
    <row r="35" spans="1:16" outlineLevel="3">
      <c r="A35" s="80" t="s">
        <v>264</v>
      </c>
      <c r="B35" s="141"/>
      <c r="C35" s="44"/>
      <c r="D35" s="44"/>
      <c r="E35" s="44"/>
      <c r="F35" s="44"/>
      <c r="G35" s="160"/>
      <c r="H35" s="116"/>
      <c r="I35" s="116"/>
      <c r="J35" s="116"/>
      <c r="K35" s="116"/>
      <c r="L35" s="116"/>
      <c r="M35" s="166"/>
      <c r="N35" s="166"/>
      <c r="O35" s="116"/>
      <c r="P35" s="116"/>
    </row>
    <row r="36" spans="1:16" outlineLevel="3">
      <c r="A36" s="231" t="s">
        <v>254</v>
      </c>
      <c r="B36" s="141"/>
      <c r="C36" s="44"/>
      <c r="D36" s="44"/>
      <c r="E36" s="44"/>
      <c r="F36" s="44"/>
      <c r="G36" s="160"/>
      <c r="H36" s="116"/>
      <c r="I36" s="116"/>
      <c r="J36" s="116"/>
      <c r="K36" s="116"/>
      <c r="L36" s="116"/>
      <c r="M36" s="166"/>
      <c r="N36" s="166"/>
      <c r="O36" s="116"/>
      <c r="P36" s="116"/>
    </row>
    <row r="37" spans="1:16" outlineLevel="3">
      <c r="A37" s="231" t="s">
        <v>255</v>
      </c>
      <c r="B37" s="141"/>
      <c r="C37" s="44"/>
      <c r="D37" s="44"/>
      <c r="E37" s="44"/>
      <c r="F37" s="44"/>
      <c r="G37" s="160"/>
      <c r="H37" s="116"/>
      <c r="I37" s="116"/>
      <c r="J37" s="116"/>
      <c r="K37" s="116"/>
      <c r="L37" s="116"/>
      <c r="M37" s="166"/>
      <c r="N37" s="166"/>
      <c r="O37" s="116"/>
      <c r="P37" s="116"/>
    </row>
    <row r="38" spans="1:16" outlineLevel="3">
      <c r="A38" s="231" t="s">
        <v>253</v>
      </c>
      <c r="B38" s="141"/>
      <c r="C38" s="44"/>
      <c r="D38" s="44"/>
      <c r="E38" s="44"/>
      <c r="F38" s="44"/>
      <c r="G38" s="160"/>
      <c r="H38" s="116"/>
      <c r="I38" s="116"/>
      <c r="J38" s="116"/>
      <c r="K38" s="116"/>
      <c r="L38" s="116"/>
      <c r="M38" s="166"/>
      <c r="N38" s="166"/>
      <c r="O38" s="116"/>
      <c r="P38" s="116"/>
    </row>
    <row r="39" spans="1:16" outlineLevel="3">
      <c r="A39" s="231" t="s">
        <v>256</v>
      </c>
      <c r="B39" s="141"/>
      <c r="C39" s="44"/>
      <c r="D39" s="44"/>
      <c r="E39" s="44"/>
      <c r="F39" s="44"/>
      <c r="G39" s="160"/>
      <c r="H39" s="116"/>
      <c r="I39" s="116"/>
      <c r="J39" s="116"/>
      <c r="K39" s="116"/>
      <c r="L39" s="116"/>
      <c r="M39" s="166"/>
      <c r="N39" s="166"/>
      <c r="O39" s="116"/>
      <c r="P39" s="116"/>
    </row>
    <row r="40" spans="1:16" outlineLevel="3">
      <c r="A40" s="80" t="s">
        <v>265</v>
      </c>
      <c r="B40" s="141"/>
      <c r="C40" s="44"/>
      <c r="D40" s="44"/>
      <c r="E40" s="44"/>
      <c r="F40" s="44"/>
      <c r="G40" s="160"/>
      <c r="H40" s="116"/>
      <c r="I40" s="116"/>
      <c r="J40" s="116"/>
      <c r="K40" s="116"/>
      <c r="L40" s="116"/>
      <c r="M40" s="166"/>
      <c r="N40" s="166"/>
      <c r="O40" s="116"/>
      <c r="P40" s="116"/>
    </row>
    <row r="41" spans="1:16" outlineLevel="3">
      <c r="A41" s="231" t="s">
        <v>254</v>
      </c>
      <c r="B41" s="141"/>
      <c r="C41" s="44"/>
      <c r="D41" s="44"/>
      <c r="E41" s="44"/>
      <c r="F41" s="44"/>
      <c r="G41" s="160"/>
      <c r="H41" s="116"/>
      <c r="I41" s="116"/>
      <c r="J41" s="116"/>
      <c r="K41" s="116"/>
      <c r="L41" s="116"/>
      <c r="M41" s="166"/>
      <c r="N41" s="166"/>
      <c r="O41" s="116"/>
      <c r="P41" s="116"/>
    </row>
    <row r="42" spans="1:16" outlineLevel="3">
      <c r="A42" s="231" t="s">
        <v>255</v>
      </c>
      <c r="B42" s="141"/>
      <c r="C42" s="44"/>
      <c r="D42" s="44"/>
      <c r="E42" s="44"/>
      <c r="F42" s="44"/>
      <c r="G42" s="160"/>
      <c r="H42" s="116"/>
      <c r="I42" s="116"/>
      <c r="J42" s="116"/>
      <c r="K42" s="116"/>
      <c r="L42" s="116"/>
      <c r="M42" s="166"/>
      <c r="N42" s="166"/>
      <c r="O42" s="116"/>
      <c r="P42" s="116"/>
    </row>
    <row r="43" spans="1:16" outlineLevel="3">
      <c r="A43" s="231" t="s">
        <v>253</v>
      </c>
      <c r="B43" s="141"/>
      <c r="C43" s="44"/>
      <c r="D43" s="44"/>
      <c r="E43" s="44"/>
      <c r="F43" s="44"/>
      <c r="G43" s="160"/>
      <c r="H43" s="116"/>
      <c r="I43" s="116"/>
      <c r="J43" s="116"/>
      <c r="K43" s="116"/>
      <c r="L43" s="116"/>
      <c r="M43" s="166"/>
      <c r="N43" s="166"/>
      <c r="O43" s="116"/>
      <c r="P43" s="116"/>
    </row>
    <row r="44" spans="1:16" outlineLevel="3">
      <c r="A44" s="231" t="s">
        <v>256</v>
      </c>
      <c r="B44" s="141"/>
      <c r="C44" s="44"/>
      <c r="D44" s="44"/>
      <c r="E44" s="44"/>
      <c r="F44" s="44"/>
      <c r="G44" s="160"/>
      <c r="H44" s="116" t="str">
        <f>+IF(AND(C44&lt;&gt;"",D44&lt;&gt;"",G44&lt;&gt;""),IF(C44&lt;Parâmetros!$B$6,IF(D44&gt;Parâmetros!$B$6,G44/2,G44),0),"")</f>
        <v/>
      </c>
      <c r="I44" s="116"/>
      <c r="J44" s="116" t="str">
        <f>+IF(AND(E44&lt;&gt;"",G44&lt;&gt;""),IF(E44&lt;=Parâmetros!$B$6,IF(F44="",G44/2,IF(F44&gt;Parâmetros!$B$6,G44/2,G44)),0),"")</f>
        <v/>
      </c>
      <c r="K44" s="116"/>
      <c r="L44" s="116" t="e">
        <f>IF(AND(#REF!&gt;0,J44&lt;&gt;"",I44&lt;&gt;""),J44-I44,"")</f>
        <v>#REF!</v>
      </c>
      <c r="M44" s="166" t="e">
        <f>+IF(AND(#REF!&gt;0,H44&lt;&gt;0,H44&lt;&gt;"",J44&lt;&gt;""),J44/H44,"")</f>
        <v>#REF!</v>
      </c>
      <c r="N44" s="166" t="e">
        <f>+IF(AND(#REF!&gt;0,J44&lt;&gt;"",I44&lt;&gt;0,I44&lt;&gt;""),J44/I44,"")</f>
        <v>#REF!</v>
      </c>
      <c r="O44" s="116" t="e">
        <f>IF(#REF!="Cast",G44*Parâmetros!$B$56,"")</f>
        <v>#REF!</v>
      </c>
      <c r="P44" s="116"/>
    </row>
    <row r="45" spans="1:16" ht="15" customHeight="1" outlineLevel="1">
      <c r="A45" s="136" t="s">
        <v>261</v>
      </c>
      <c r="B45" s="137" t="s">
        <v>170</v>
      </c>
      <c r="C45" s="138" t="str">
        <f>IF(MIN(C46:C47)&lt;&gt;0,MIN(C46:C47),"")</f>
        <v/>
      </c>
      <c r="D45" s="138" t="str">
        <f>IF(MAX(D46:D47)&lt;&gt;0,MAX(D46:D47),"")</f>
        <v/>
      </c>
      <c r="E45" s="138" t="str">
        <f>IF(MIN(E46:E47)&lt;&gt;0,MIN(E46:E47),"")</f>
        <v/>
      </c>
      <c r="F45" s="138" t="str">
        <f>IF(COUNT(D46:D47)=COUNT(F46:F47),MAX(F46:F47),"")</f>
        <v/>
      </c>
      <c r="G45" s="157" t="e">
        <f>SUMIF(#REF!,"&gt;0",G46:G47)</f>
        <v>#REF!</v>
      </c>
      <c r="H45" s="157" t="e">
        <f>SUMIF(#REF!,"&gt;0",H46:H47)</f>
        <v>#REF!</v>
      </c>
      <c r="I45" s="157" t="e">
        <f>SUMIF(#REF!,"&gt;0",I46:I47)</f>
        <v>#REF!</v>
      </c>
      <c r="J45" s="157" t="e">
        <f>SUMIF(#REF!,"&gt;0",J46:J47)</f>
        <v>#REF!</v>
      </c>
      <c r="K45" s="158" t="e">
        <f>+J45-H45</f>
        <v>#REF!</v>
      </c>
      <c r="L45" s="157" t="e">
        <f>+J45-I45</f>
        <v>#REF!</v>
      </c>
      <c r="M45" s="164" t="e">
        <f>+IF(H45&lt;&gt;0,J45/H45,0)</f>
        <v>#REF!</v>
      </c>
      <c r="N45" s="164" t="e">
        <f>+IF(I45&lt;&gt;0,J45/I45,0)</f>
        <v>#REF!</v>
      </c>
      <c r="O45" s="157" t="e">
        <f>SUMIF(#REF!,"&gt;0",O46:O47)</f>
        <v>#REF!</v>
      </c>
      <c r="P45" s="157" t="e">
        <f>SUMIF(#REF!,"&gt;0",P46:P47)</f>
        <v>#REF!</v>
      </c>
    </row>
    <row r="46" spans="1:16" ht="12" customHeight="1" outlineLevel="2">
      <c r="A46" s="81" t="s">
        <v>260</v>
      </c>
      <c r="B46" s="42"/>
      <c r="C46" s="76" t="str">
        <f>IF(MIN(C47:C47)&lt;&gt;0,MIN(C47:C47),"")</f>
        <v/>
      </c>
      <c r="D46" s="76" t="str">
        <f>IF(MAX(D47:D47)&lt;&gt;0,MAX(D47:D47),"")</f>
        <v/>
      </c>
      <c r="E46" s="76" t="str">
        <f>IF(MIN(E47:E47)&lt;&gt;0,MIN(E47:E47),"")</f>
        <v/>
      </c>
      <c r="F46" s="76">
        <f>IF(COUNT(D47:D47)=COUNT(F47:F47),MAX(F47:F47),"")</f>
        <v>0</v>
      </c>
      <c r="G46" s="159" t="e">
        <f>SUMIF(#REF!,"&gt;0",G47:G47)</f>
        <v>#REF!</v>
      </c>
      <c r="H46" s="159" t="e">
        <f>SUMIF(#REF!,"&gt;0",H47:H47)</f>
        <v>#REF!</v>
      </c>
      <c r="I46" s="159" t="e">
        <f>SUMIF(#REF!,"&gt;0",I47:I47)</f>
        <v>#REF!</v>
      </c>
      <c r="J46" s="159" t="e">
        <f>SUMIF(#REF!,"&gt;0",J47:J47)</f>
        <v>#REF!</v>
      </c>
      <c r="K46" s="159" t="e">
        <f>+J46-H46</f>
        <v>#REF!</v>
      </c>
      <c r="L46" s="159" t="e">
        <f>+J46-I46</f>
        <v>#REF!</v>
      </c>
      <c r="M46" s="165" t="e">
        <f>+IF(H46&lt;&gt;0,J46/H46,0)</f>
        <v>#REF!</v>
      </c>
      <c r="N46" s="165" t="e">
        <f>+IF(I46&lt;&gt;0,J46/I46,0)</f>
        <v>#REF!</v>
      </c>
      <c r="O46" s="159" t="e">
        <f>SUMIF(#REF!,"&gt;0",O47:O47)</f>
        <v>#REF!</v>
      </c>
      <c r="P46" s="159" t="e">
        <f>SUMIF(#REF!,"&gt;0",P47:P47)</f>
        <v>#REF!</v>
      </c>
    </row>
    <row r="47" spans="1:16" outlineLevel="3">
      <c r="A47" s="80" t="s">
        <v>254</v>
      </c>
      <c r="B47" s="141"/>
      <c r="C47" s="44"/>
      <c r="D47" s="44"/>
      <c r="E47" s="44"/>
      <c r="F47" s="44"/>
      <c r="G47" s="160"/>
      <c r="H47" s="116" t="str">
        <f>+IF(AND(C47&lt;&gt;"",D47&lt;&gt;"",G47&lt;&gt;""),IF(C47&lt;Parâmetros!$B$6,IF(D47&gt;Parâmetros!$B$6,G47/2,G47),0),"")</f>
        <v/>
      </c>
      <c r="I47" s="116"/>
      <c r="J47" s="116" t="str">
        <f>+IF(AND(E47&lt;&gt;"",G47&lt;&gt;""),IF(E47&lt;=Parâmetros!$B$6,IF(F47="",G47/2,IF(F47&gt;Parâmetros!$B$6,G47/2,G47)),0),"")</f>
        <v/>
      </c>
      <c r="K47" s="116"/>
      <c r="L47" s="116" t="e">
        <f>IF(AND(#REF!&gt;0,J47&lt;&gt;"",I47&lt;&gt;""),J47-I47,"")</f>
        <v>#REF!</v>
      </c>
      <c r="M47" s="166" t="e">
        <f>+IF(AND(#REF!&gt;0,H47&lt;&gt;0,H47&lt;&gt;"",J47&lt;&gt;""),J47/H47,"")</f>
        <v>#REF!</v>
      </c>
      <c r="N47" s="166" t="e">
        <f>+IF(AND(#REF!&gt;0,J47&lt;&gt;"",I47&lt;&gt;0,I47&lt;&gt;""),J47/I47,"")</f>
        <v>#REF!</v>
      </c>
      <c r="O47" s="116" t="e">
        <f>IF(#REF!="Cast",G47*Parâmetros!$B$56,"")</f>
        <v>#REF!</v>
      </c>
      <c r="P47" s="116"/>
    </row>
    <row r="48" spans="1:16" outlineLevel="3">
      <c r="A48" s="80" t="s">
        <v>255</v>
      </c>
      <c r="B48" s="141" t="s">
        <v>235</v>
      </c>
      <c r="C48" s="44"/>
      <c r="D48" s="44"/>
      <c r="E48" s="44"/>
      <c r="F48" s="44"/>
      <c r="G48" s="160"/>
      <c r="H48" s="116" t="str">
        <f>+IF(AND(C48&lt;&gt;"",D48&lt;&gt;"",G48&lt;&gt;""),IF(C48&lt;Parâmetros!$B$6,IF(D48&gt;Parâmetros!$B$6,G48/2,G48),0),"")</f>
        <v/>
      </c>
      <c r="I48" s="116"/>
      <c r="J48" s="116" t="str">
        <f>+IF(AND(E48&lt;&gt;"",G48&lt;&gt;""),IF(E48&lt;=Parâmetros!$B$6,IF(F48="",G48/2,IF(F48&gt;Parâmetros!$B$6,G48/2,G48)),0),"")</f>
        <v/>
      </c>
      <c r="K48" s="116"/>
      <c r="L48" s="116" t="e">
        <f>IF(AND(#REF!&gt;0,J48&lt;&gt;"",I48&lt;&gt;""),J48-I48,"")</f>
        <v>#REF!</v>
      </c>
      <c r="M48" s="166" t="e">
        <f>+IF(AND(#REF!&gt;0,H48&lt;&gt;0,H48&lt;&gt;"",J48&lt;&gt;""),J48/H48,"")</f>
        <v>#REF!</v>
      </c>
      <c r="N48" s="166" t="e">
        <f>+IF(AND(#REF!&gt;0,J48&lt;&gt;"",I48&lt;&gt;0,I48&lt;&gt;""),J48/I48,"")</f>
        <v>#REF!</v>
      </c>
      <c r="O48" s="116" t="e">
        <f>IF(#REF!="Cast",G48*Parâmetros!$B$56,"")</f>
        <v>#REF!</v>
      </c>
      <c r="P48" s="116"/>
    </row>
    <row r="49" spans="1:16" outlineLevel="3">
      <c r="A49" s="80" t="s">
        <v>253</v>
      </c>
      <c r="B49" s="141" t="s">
        <v>235</v>
      </c>
      <c r="C49" s="44"/>
      <c r="D49" s="44"/>
      <c r="E49" s="44"/>
      <c r="F49" s="44"/>
      <c r="G49" s="160"/>
      <c r="H49" s="116"/>
      <c r="I49" s="116"/>
      <c r="J49" s="116"/>
      <c r="K49" s="116"/>
      <c r="L49" s="116"/>
      <c r="M49" s="166"/>
      <c r="N49" s="166"/>
      <c r="O49" s="116"/>
      <c r="P49" s="116"/>
    </row>
    <row r="50" spans="1:16" outlineLevel="3">
      <c r="A50" s="80" t="s">
        <v>256</v>
      </c>
      <c r="B50" s="141"/>
      <c r="C50" s="44"/>
      <c r="D50" s="44"/>
      <c r="E50" s="44"/>
      <c r="F50" s="44"/>
      <c r="G50" s="160"/>
      <c r="H50" s="116"/>
      <c r="I50" s="116"/>
      <c r="J50" s="116"/>
      <c r="K50" s="116"/>
      <c r="L50" s="116"/>
      <c r="M50" s="166"/>
      <c r="N50" s="166"/>
      <c r="O50" s="116"/>
      <c r="P50" s="116"/>
    </row>
    <row r="51" spans="1:16" outlineLevel="3">
      <c r="A51" s="80" t="s">
        <v>257</v>
      </c>
      <c r="B51" s="141"/>
      <c r="C51" s="44"/>
      <c r="D51" s="44"/>
      <c r="E51" s="44"/>
      <c r="F51" s="44"/>
      <c r="G51" s="160"/>
      <c r="H51" s="116" t="str">
        <f>+IF(AND(C51&lt;&gt;"",D51&lt;&gt;"",G51&lt;&gt;""),IF(C51&lt;Parâmetros!$B$6,IF(D51&gt;Parâmetros!$B$6,G51/2,G51),0),"")</f>
        <v/>
      </c>
      <c r="I51" s="116"/>
      <c r="J51" s="116" t="str">
        <f>+IF(AND(E51&lt;&gt;"",G51&lt;&gt;""),IF(E51&lt;=Parâmetros!$B$6,IF(F51="",G51/2,IF(F51&gt;Parâmetros!$B$6,G51/2,G51)),0),"")</f>
        <v/>
      </c>
      <c r="K51" s="116"/>
      <c r="L51" s="116" t="e">
        <f>IF(AND(#REF!&gt;0,J51&lt;&gt;"",I51&lt;&gt;""),J51-I51,"")</f>
        <v>#REF!</v>
      </c>
      <c r="M51" s="166" t="e">
        <f>+IF(AND(#REF!&gt;0,H51&lt;&gt;0,H51&lt;&gt;"",J51&lt;&gt;""),J51/H51,"")</f>
        <v>#REF!</v>
      </c>
      <c r="N51" s="166" t="e">
        <f>+IF(AND(#REF!&gt;0,J51&lt;&gt;"",I51&lt;&gt;0,I51&lt;&gt;""),J51/I51,"")</f>
        <v>#REF!</v>
      </c>
      <c r="O51" s="116" t="e">
        <f>IF(#REF!="Cast",G51*Parâmetros!$B$56,"")</f>
        <v>#REF!</v>
      </c>
      <c r="P51" s="116"/>
    </row>
    <row r="52" spans="1:16" ht="20.25" customHeight="1">
      <c r="A52" s="139" t="s">
        <v>242</v>
      </c>
      <c r="B52" s="45"/>
      <c r="C52" s="46" t="str">
        <f>IF(MIN(C53:C55)&lt;&gt;0,MIN(C53:C55),"")</f>
        <v/>
      </c>
      <c r="D52" s="46" t="str">
        <f>IF(MAX(D53:D55)&lt;&gt;0,MAX(D53:D55),"")</f>
        <v/>
      </c>
      <c r="E52" s="46" t="str">
        <f>IF(MIN(E53:E55)&lt;&gt;0,MIN(E53:E55),"")</f>
        <v/>
      </c>
      <c r="F52" s="46" t="str">
        <f>IF(COUNT(D53:D55)=COUNT(F53:F55),MAX(F53:F55),"")</f>
        <v/>
      </c>
      <c r="G52" s="155" t="e">
        <f>SUMIF(#REF!,"&gt;0",G53:G55)</f>
        <v>#REF!</v>
      </c>
      <c r="H52" s="155" t="e">
        <f>SUMIF(#REF!,"&gt;0",H53:H55)</f>
        <v>#REF!</v>
      </c>
      <c r="I52" s="155" t="e">
        <f>SUMIF(#REF!,"&gt;0",I53:I55)</f>
        <v>#REF!</v>
      </c>
      <c r="J52" s="155" t="e">
        <f>SUMIF(#REF!,"&gt;0",J53:J55)</f>
        <v>#REF!</v>
      </c>
      <c r="K52" s="156" t="e">
        <f>+J52-H52</f>
        <v>#REF!</v>
      </c>
      <c r="L52" s="155" t="e">
        <f>+J52-I52</f>
        <v>#REF!</v>
      </c>
      <c r="M52" s="163" t="e">
        <f>+IF(H52&lt;&gt;0,J52/H52,0)</f>
        <v>#REF!</v>
      </c>
      <c r="N52" s="163" t="e">
        <f>+IF(I52&lt;&gt;0,J52/I52,0)</f>
        <v>#REF!</v>
      </c>
      <c r="O52" s="155" t="e">
        <f>SUMIF(#REF!,"&gt;0",O53:O55)</f>
        <v>#REF!</v>
      </c>
      <c r="P52" s="155" t="e">
        <f>SUMIF(#REF!,"&gt;0",P53:P55)</f>
        <v>#REF!</v>
      </c>
    </row>
    <row r="53" spans="1:16" ht="15" customHeight="1" outlineLevel="1">
      <c r="A53" s="136" t="s">
        <v>148</v>
      </c>
      <c r="B53" s="137" t="s">
        <v>170</v>
      </c>
      <c r="C53" s="138" t="str">
        <f>IF(MIN(C54:C55)&lt;&gt;0,MIN(C54:C55),"")</f>
        <v/>
      </c>
      <c r="D53" s="138" t="str">
        <f>IF(MAX(D54:D55)&lt;&gt;0,MAX(D54:D55),"")</f>
        <v/>
      </c>
      <c r="E53" s="138" t="str">
        <f>IF(MIN(E54:E55)&lt;&gt;0,MIN(E54:E55),"")</f>
        <v/>
      </c>
      <c r="F53" s="138" t="str">
        <f>IF(COUNT(D54:D55)=COUNT(F54:F55),MAX(F54:F55),"")</f>
        <v/>
      </c>
      <c r="G53" s="157" t="e">
        <f>SUMIF(#REF!,"&gt;0",G54:G55)</f>
        <v>#REF!</v>
      </c>
      <c r="H53" s="157" t="e">
        <f>SUMIF(#REF!,"&gt;0",H54:H55)</f>
        <v>#REF!</v>
      </c>
      <c r="I53" s="157" t="e">
        <f>SUMIF(#REF!,"&gt;0",I54:I55)</f>
        <v>#REF!</v>
      </c>
      <c r="J53" s="157" t="e">
        <f>SUMIF(#REF!,"&gt;0",J54:J55)</f>
        <v>#REF!</v>
      </c>
      <c r="K53" s="158" t="e">
        <f>+J53-H53</f>
        <v>#REF!</v>
      </c>
      <c r="L53" s="157" t="e">
        <f>+J53-I53</f>
        <v>#REF!</v>
      </c>
      <c r="M53" s="164" t="e">
        <f>+IF(H53&lt;&gt;0,J53/H53,0)</f>
        <v>#REF!</v>
      </c>
      <c r="N53" s="164" t="e">
        <f>+IF(I53&lt;&gt;0,J53/I53,0)</f>
        <v>#REF!</v>
      </c>
      <c r="O53" s="157" t="e">
        <f>SUMIF(#REF!,"&gt;0",O54:O55)</f>
        <v>#REF!</v>
      </c>
      <c r="P53" s="157" t="e">
        <f>SUMIF(#REF!,"&gt;0",P54:P55)</f>
        <v>#REF!</v>
      </c>
    </row>
    <row r="54" spans="1:16" ht="12" customHeight="1" outlineLevel="2">
      <c r="A54" s="81" t="s">
        <v>211</v>
      </c>
      <c r="B54" s="42"/>
      <c r="C54" s="76" t="str">
        <f>IF(MIN(C55:C55)&lt;&gt;0,MIN(C55:C55),"")</f>
        <v/>
      </c>
      <c r="D54" s="76" t="str">
        <f>IF(MAX(D55:D55)&lt;&gt;0,MAX(D55:D55),"")</f>
        <v/>
      </c>
      <c r="E54" s="76" t="str">
        <f>IF(MIN(E55:E55)&lt;&gt;0,MIN(E55:E55),"")</f>
        <v/>
      </c>
      <c r="F54" s="76">
        <f>MAX(F55:F55)</f>
        <v>0</v>
      </c>
      <c r="G54" s="159" t="e">
        <f>SUMIF(#REF!,"&gt;0",G55:G55)</f>
        <v>#REF!</v>
      </c>
      <c r="H54" s="159" t="e">
        <f>SUMIF(#REF!,"&gt;0",H55:H55)</f>
        <v>#REF!</v>
      </c>
      <c r="I54" s="159" t="e">
        <f>SUMIF(#REF!,"&gt;0",I55:I55)</f>
        <v>#REF!</v>
      </c>
      <c r="J54" s="159" t="e">
        <f>SUMIF(#REF!,"&gt;0",J55:J55)</f>
        <v>#REF!</v>
      </c>
      <c r="K54" s="159" t="e">
        <f>+J54-H54</f>
        <v>#REF!</v>
      </c>
      <c r="L54" s="159" t="e">
        <f>+J54-I54</f>
        <v>#REF!</v>
      </c>
      <c r="M54" s="165" t="e">
        <f>+IF(H54&lt;&gt;0,J54/H54,0)</f>
        <v>#REF!</v>
      </c>
      <c r="N54" s="165" t="e">
        <f>+IF(I54&lt;&gt;0,J54/I54,0)</f>
        <v>#REF!</v>
      </c>
      <c r="O54" s="159" t="e">
        <f>SUMIF(#REF!,"&gt;0",O55:O55)</f>
        <v>#REF!</v>
      </c>
      <c r="P54" s="159" t="e">
        <f>SUMIF(#REF!,"&gt;0",P55:P55)</f>
        <v>#REF!</v>
      </c>
    </row>
    <row r="55" spans="1:16" outlineLevel="3">
      <c r="A55" s="80"/>
      <c r="B55" s="141"/>
      <c r="C55" s="44"/>
      <c r="D55" s="44"/>
      <c r="E55" s="44"/>
      <c r="F55" s="44"/>
      <c r="G55" s="160"/>
      <c r="H55" s="116" t="str">
        <f>+IF(AND(C55&lt;&gt;"",D55&lt;&gt;"",G55&lt;&gt;""),IF(C55&lt;Parâmetros!$B$6,IF(D55&gt;Parâmetros!$B$6,G55/2,G55),0),"")</f>
        <v/>
      </c>
      <c r="I55" s="116"/>
      <c r="J55" s="116" t="str">
        <f>+IF(AND(E55&lt;&gt;"",G55&lt;&gt;""),IF(E55&lt;=Parâmetros!$B$6,IF(F55="",G55/2,IF(F55&gt;Parâmetros!$B$6,G55/2,G55)),0),"")</f>
        <v/>
      </c>
      <c r="K55" s="116"/>
      <c r="L55" s="116" t="e">
        <f>IF(AND(#REF!&gt;0,J55&lt;&gt;"",I55&lt;&gt;""),J55-I55,"")</f>
        <v>#REF!</v>
      </c>
      <c r="M55" s="166" t="e">
        <f>+IF(AND(#REF!&gt;0,H55&lt;&gt;0,H55&lt;&gt;"",J55&lt;&gt;""),J55/H55,"")</f>
        <v>#REF!</v>
      </c>
      <c r="N55" s="166" t="e">
        <f>+IF(AND(#REF!&gt;0,J55&lt;&gt;"",I55&lt;&gt;0,I55&lt;&gt;""),J55/I55,"")</f>
        <v>#REF!</v>
      </c>
      <c r="O55" s="116" t="e">
        <f>IF(#REF!="Cast",G55*Parâmetros!$B$56,"")</f>
        <v>#REF!</v>
      </c>
      <c r="P55" s="116"/>
    </row>
    <row r="56" spans="1:16" ht="20.25" customHeight="1">
      <c r="A56" s="139" t="s">
        <v>243</v>
      </c>
      <c r="B56" s="45"/>
      <c r="C56" s="46" t="str">
        <f>IF(MIN(C57:C59)&lt;&gt;0,MIN(C57:C59),"")</f>
        <v/>
      </c>
      <c r="D56" s="46" t="str">
        <f>IF(MAX(D57:D59)&lt;&gt;0,MAX(D57:D59),"")</f>
        <v/>
      </c>
      <c r="E56" s="46" t="str">
        <f>IF(MIN(E57:E59)&lt;&gt;0,MIN(E57:E59),"")</f>
        <v/>
      </c>
      <c r="F56" s="46" t="str">
        <f>IF(COUNT(D57:D59)=COUNT(F57:F59),MAX(F57:F59),"")</f>
        <v/>
      </c>
      <c r="G56" s="155" t="e">
        <f>SUMIF(#REF!,"&gt;0",G57:G59)</f>
        <v>#REF!</v>
      </c>
      <c r="H56" s="155" t="e">
        <f>SUMIF(#REF!,"&gt;0",H57:H59)</f>
        <v>#REF!</v>
      </c>
      <c r="I56" s="155" t="e">
        <f>SUMIF(#REF!,"&gt;0",I57:I59)</f>
        <v>#REF!</v>
      </c>
      <c r="J56" s="155" t="e">
        <f>SUMIF(#REF!,"&gt;0",J57:J59)</f>
        <v>#REF!</v>
      </c>
      <c r="K56" s="156" t="e">
        <f>+J56-H56</f>
        <v>#REF!</v>
      </c>
      <c r="L56" s="155" t="e">
        <f>+J56-I56</f>
        <v>#REF!</v>
      </c>
      <c r="M56" s="163" t="e">
        <f>+IF(H56&lt;&gt;0,J56/H56,0)</f>
        <v>#REF!</v>
      </c>
      <c r="N56" s="163" t="e">
        <f>+IF(I56&lt;&gt;0,J56/I56,0)</f>
        <v>#REF!</v>
      </c>
      <c r="O56" s="155" t="e">
        <f>SUMIF(#REF!,"&gt;0",O57:O59)</f>
        <v>#REF!</v>
      </c>
      <c r="P56" s="155" t="e">
        <f>SUMIF(#REF!,"&gt;0",P57:P59)</f>
        <v>#REF!</v>
      </c>
    </row>
    <row r="57" spans="1:16" ht="15" customHeight="1" outlineLevel="1">
      <c r="A57" s="136" t="s">
        <v>148</v>
      </c>
      <c r="B57" s="137" t="s">
        <v>170</v>
      </c>
      <c r="C57" s="138" t="str">
        <f>IF(MIN(C58:C59)&lt;&gt;0,MIN(C58:C59),"")</f>
        <v/>
      </c>
      <c r="D57" s="138" t="str">
        <f>IF(MAX(D58:D59)&lt;&gt;0,MAX(D58:D59),"")</f>
        <v/>
      </c>
      <c r="E57" s="138" t="str">
        <f>IF(MIN(E58:E59)&lt;&gt;0,MIN(E58:E59),"")</f>
        <v/>
      </c>
      <c r="F57" s="138" t="str">
        <f>IF(COUNT(D58:D59)=COUNT(F58:F59),MAX(F58:F59),"")</f>
        <v/>
      </c>
      <c r="G57" s="157" t="e">
        <f>SUMIF(#REF!,"&gt;0",G58:G59)</f>
        <v>#REF!</v>
      </c>
      <c r="H57" s="157" t="e">
        <f>SUMIF(#REF!,"&gt;0",H58:H59)</f>
        <v>#REF!</v>
      </c>
      <c r="I57" s="157" t="e">
        <f>SUMIF(#REF!,"&gt;0",I58:I59)</f>
        <v>#REF!</v>
      </c>
      <c r="J57" s="157" t="e">
        <f>SUMIF(#REF!,"&gt;0",J58:J59)</f>
        <v>#REF!</v>
      </c>
      <c r="K57" s="158" t="e">
        <f>+J57-H57</f>
        <v>#REF!</v>
      </c>
      <c r="L57" s="157" t="e">
        <f>+J57-I57</f>
        <v>#REF!</v>
      </c>
      <c r="M57" s="164" t="e">
        <f>+IF(H57&lt;&gt;0,J57/H57,0)</f>
        <v>#REF!</v>
      </c>
      <c r="N57" s="164" t="e">
        <f>+IF(I57&lt;&gt;0,J57/I57,0)</f>
        <v>#REF!</v>
      </c>
      <c r="O57" s="157" t="e">
        <f>SUMIF(#REF!,"&gt;0",O58:O59)</f>
        <v>#REF!</v>
      </c>
      <c r="P57" s="157" t="e">
        <f>SUMIF(#REF!,"&gt;0",P58:P59)</f>
        <v>#REF!</v>
      </c>
    </row>
    <row r="58" spans="1:16" ht="12" customHeight="1" outlineLevel="2">
      <c r="A58" s="81" t="s">
        <v>211</v>
      </c>
      <c r="B58" s="42"/>
      <c r="C58" s="76" t="str">
        <f>IF(MIN(C59:C59)&lt;&gt;0,MIN(C59:C59),"")</f>
        <v/>
      </c>
      <c r="D58" s="76" t="str">
        <f>IF(MAX(D59:D59)&lt;&gt;0,MAX(D59:D59),"")</f>
        <v/>
      </c>
      <c r="E58" s="76" t="str">
        <f>IF(MIN(E59:E59)&lt;&gt;0,MIN(E59:E59),"")</f>
        <v/>
      </c>
      <c r="F58" s="76">
        <f>MAX(F59:F59)</f>
        <v>0</v>
      </c>
      <c r="G58" s="159" t="e">
        <f>SUMIF(#REF!,"&gt;0",G59:G59)</f>
        <v>#REF!</v>
      </c>
      <c r="H58" s="159" t="e">
        <f>SUMIF(#REF!,"&gt;0",H59:H59)</f>
        <v>#REF!</v>
      </c>
      <c r="I58" s="159" t="e">
        <f>SUMIF(#REF!,"&gt;0",I59:I59)</f>
        <v>#REF!</v>
      </c>
      <c r="J58" s="159" t="e">
        <f>SUMIF(#REF!,"&gt;0",J59:J59)</f>
        <v>#REF!</v>
      </c>
      <c r="K58" s="159" t="e">
        <f>+J58-H58</f>
        <v>#REF!</v>
      </c>
      <c r="L58" s="159" t="e">
        <f>+J58-I58</f>
        <v>#REF!</v>
      </c>
      <c r="M58" s="165" t="e">
        <f>+IF(H58&lt;&gt;0,J58/H58,0)</f>
        <v>#REF!</v>
      </c>
      <c r="N58" s="165" t="e">
        <f>+IF(I58&lt;&gt;0,J58/I58,0)</f>
        <v>#REF!</v>
      </c>
      <c r="O58" s="159" t="e">
        <f>SUMIF(#REF!,"&gt;0",O59:O59)</f>
        <v>#REF!</v>
      </c>
      <c r="P58" s="159" t="e">
        <f>SUMIF(#REF!,"&gt;0",P59:P59)</f>
        <v>#REF!</v>
      </c>
    </row>
    <row r="59" spans="1:16" outlineLevel="3">
      <c r="A59" s="80"/>
      <c r="B59" s="141"/>
      <c r="C59" s="44"/>
      <c r="D59" s="44"/>
      <c r="E59" s="44"/>
      <c r="F59" s="44"/>
      <c r="G59" s="160"/>
      <c r="H59" s="116" t="str">
        <f>+IF(AND(C59&lt;&gt;"",D59&lt;&gt;"",G59&lt;&gt;""),IF(C59&lt;Parâmetros!$B$6,IF(D59&gt;Parâmetros!$B$6,G59/2,G59),0),"")</f>
        <v/>
      </c>
      <c r="I59" s="116"/>
      <c r="J59" s="116" t="str">
        <f>+IF(AND(E59&lt;&gt;"",G59&lt;&gt;""),IF(E59&lt;=Parâmetros!$B$6,IF(F59="",G59/2,IF(F59&gt;Parâmetros!$B$6,G59/2,G59)),0),"")</f>
        <v/>
      </c>
      <c r="K59" s="116"/>
      <c r="L59" s="116" t="e">
        <f>IF(AND(#REF!&gt;0,J59&lt;&gt;"",I59&lt;&gt;""),J59-I59,"")</f>
        <v>#REF!</v>
      </c>
      <c r="M59" s="166" t="e">
        <f>+IF(AND(#REF!&gt;0,H59&lt;&gt;0,H59&lt;&gt;"",J59&lt;&gt;""),J59/H59,"")</f>
        <v>#REF!</v>
      </c>
      <c r="N59" s="166" t="e">
        <f>+IF(AND(#REF!&gt;0,J59&lt;&gt;"",I59&lt;&gt;0,I59&lt;&gt;""),J59/I59,"")</f>
        <v>#REF!</v>
      </c>
      <c r="O59" s="116" t="e">
        <f>IF(#REF!="Cast",G59*Parâmetros!$B$56,"")</f>
        <v>#REF!</v>
      </c>
      <c r="P59" s="116"/>
    </row>
    <row r="60" spans="1:16" ht="20.25" customHeight="1">
      <c r="A60" s="139" t="s">
        <v>244</v>
      </c>
      <c r="B60" s="45"/>
      <c r="C60" s="46" t="str">
        <f>IF(MIN(C61:C63)&lt;&gt;0,MIN(C61:C63),"")</f>
        <v/>
      </c>
      <c r="D60" s="46" t="str">
        <f>IF(MAX(D61:D63)&lt;&gt;0,MAX(D61:D63),"")</f>
        <v/>
      </c>
      <c r="E60" s="46" t="str">
        <f>IF(MIN(E61:E63)&lt;&gt;0,MIN(E61:E63),"")</f>
        <v/>
      </c>
      <c r="F60" s="46" t="str">
        <f>IF(COUNT(D61:D63)=COUNT(F61:F63),MAX(F61:F63),"")</f>
        <v/>
      </c>
      <c r="G60" s="155" t="e">
        <f>SUMIF(#REF!,"&gt;0",G61:G63)</f>
        <v>#REF!</v>
      </c>
      <c r="H60" s="155" t="e">
        <f>SUMIF(#REF!,"&gt;0",H61:H63)</f>
        <v>#REF!</v>
      </c>
      <c r="I60" s="155" t="e">
        <f>SUMIF(#REF!,"&gt;0",I61:I63)</f>
        <v>#REF!</v>
      </c>
      <c r="J60" s="155" t="e">
        <f>SUMIF(#REF!,"&gt;0",J61:J63)</f>
        <v>#REF!</v>
      </c>
      <c r="K60" s="156" t="e">
        <f>+J60-H60</f>
        <v>#REF!</v>
      </c>
      <c r="L60" s="155" t="e">
        <f>+J60-I60</f>
        <v>#REF!</v>
      </c>
      <c r="M60" s="163" t="e">
        <f>+IF(H60&lt;&gt;0,J60/H60,0)</f>
        <v>#REF!</v>
      </c>
      <c r="N60" s="163" t="e">
        <f>+IF(I60&lt;&gt;0,J60/I60,0)</f>
        <v>#REF!</v>
      </c>
      <c r="O60" s="155" t="e">
        <f>SUMIF(#REF!,"&gt;0",O61:O63)</f>
        <v>#REF!</v>
      </c>
      <c r="P60" s="155" t="e">
        <f>SUMIF(#REF!,"&gt;0",P61:P63)</f>
        <v>#REF!</v>
      </c>
    </row>
    <row r="61" spans="1:16" ht="15" customHeight="1" outlineLevel="1">
      <c r="A61" s="136" t="s">
        <v>148</v>
      </c>
      <c r="B61" s="137" t="s">
        <v>170</v>
      </c>
      <c r="C61" s="138" t="str">
        <f>IF(MIN(C62:C63)&lt;&gt;0,MIN(C62:C63),"")</f>
        <v/>
      </c>
      <c r="D61" s="138" t="str">
        <f>IF(MAX(D62:D63)&lt;&gt;0,MAX(D62:D63),"")</f>
        <v/>
      </c>
      <c r="E61" s="138" t="str">
        <f>IF(MIN(E62:E63)&lt;&gt;0,MIN(E62:E63),"")</f>
        <v/>
      </c>
      <c r="F61" s="138" t="str">
        <f>IF(COUNT(D62:D63)=COUNT(F62:F63),MAX(F62:F63),"")</f>
        <v/>
      </c>
      <c r="G61" s="157" t="e">
        <f>SUMIF(#REF!,"&gt;0",G62:G63)</f>
        <v>#REF!</v>
      </c>
      <c r="H61" s="157" t="e">
        <f>SUMIF(#REF!,"&gt;0",H62:H63)</f>
        <v>#REF!</v>
      </c>
      <c r="I61" s="157" t="e">
        <f>SUMIF(#REF!,"&gt;0",I62:I63)</f>
        <v>#REF!</v>
      </c>
      <c r="J61" s="157" t="e">
        <f>SUMIF(#REF!,"&gt;0",J62:J63)</f>
        <v>#REF!</v>
      </c>
      <c r="K61" s="158" t="e">
        <f>+J61-H61</f>
        <v>#REF!</v>
      </c>
      <c r="L61" s="157" t="e">
        <f>+J61-I61</f>
        <v>#REF!</v>
      </c>
      <c r="M61" s="164" t="e">
        <f>+IF(H61&lt;&gt;0,J61/H61,0)</f>
        <v>#REF!</v>
      </c>
      <c r="N61" s="164" t="e">
        <f>+IF(I61&lt;&gt;0,J61/I61,0)</f>
        <v>#REF!</v>
      </c>
      <c r="O61" s="157" t="e">
        <f>SUMIF(#REF!,"&gt;0",O62:O63)</f>
        <v>#REF!</v>
      </c>
      <c r="P61" s="157" t="e">
        <f>SUMIF(#REF!,"&gt;0",P62:P63)</f>
        <v>#REF!</v>
      </c>
    </row>
    <row r="62" spans="1:16" ht="12" customHeight="1" outlineLevel="2">
      <c r="A62" s="81" t="s">
        <v>211</v>
      </c>
      <c r="B62" s="42"/>
      <c r="C62" s="76" t="str">
        <f>IF(MIN(C63:C63)&lt;&gt;0,MIN(C63:C63),"")</f>
        <v/>
      </c>
      <c r="D62" s="76" t="str">
        <f>IF(MAX(D63:D63)&lt;&gt;0,MAX(D63:D63),"")</f>
        <v/>
      </c>
      <c r="E62" s="76" t="str">
        <f>IF(MIN(E63:E63)&lt;&gt;0,MIN(E63:E63),"")</f>
        <v/>
      </c>
      <c r="F62" s="76">
        <f>MAX(F63:F63)</f>
        <v>0</v>
      </c>
      <c r="G62" s="159" t="e">
        <f>SUMIF(#REF!,"&gt;0",G63:G63)</f>
        <v>#REF!</v>
      </c>
      <c r="H62" s="159" t="e">
        <f>SUMIF(#REF!,"&gt;0",H63:H63)</f>
        <v>#REF!</v>
      </c>
      <c r="I62" s="159" t="e">
        <f>SUMIF(#REF!,"&gt;0",I63:I63)</f>
        <v>#REF!</v>
      </c>
      <c r="J62" s="159" t="e">
        <f>SUMIF(#REF!,"&gt;0",J63:J63)</f>
        <v>#REF!</v>
      </c>
      <c r="K62" s="159" t="e">
        <f>+J62-H62</f>
        <v>#REF!</v>
      </c>
      <c r="L62" s="159" t="e">
        <f>+J62-I62</f>
        <v>#REF!</v>
      </c>
      <c r="M62" s="165" t="e">
        <f>+IF(H62&lt;&gt;0,J62/H62,0)</f>
        <v>#REF!</v>
      </c>
      <c r="N62" s="165" t="e">
        <f>+IF(I62&lt;&gt;0,J62/I62,0)</f>
        <v>#REF!</v>
      </c>
      <c r="O62" s="159" t="e">
        <f>SUMIF(#REF!,"&gt;0",O63:O63)</f>
        <v>#REF!</v>
      </c>
      <c r="P62" s="159" t="e">
        <f>SUMIF(#REF!,"&gt;0",P63:P63)</f>
        <v>#REF!</v>
      </c>
    </row>
    <row r="63" spans="1:16" outlineLevel="3">
      <c r="A63" s="80"/>
      <c r="B63" s="141"/>
      <c r="C63" s="44"/>
      <c r="D63" s="44"/>
      <c r="E63" s="44"/>
      <c r="F63" s="44"/>
      <c r="G63" s="160"/>
      <c r="H63" s="116" t="str">
        <f>+IF(AND(C63&lt;&gt;"",D63&lt;&gt;"",G63&lt;&gt;""),IF(C63&lt;Parâmetros!$B$6,IF(D63&gt;Parâmetros!$B$6,G63/2,G63),0),"")</f>
        <v/>
      </c>
      <c r="I63" s="116"/>
      <c r="J63" s="116" t="str">
        <f>+IF(AND(E63&lt;&gt;"",G63&lt;&gt;""),IF(E63&lt;=Parâmetros!$B$6,IF(F63="",G63/2,IF(F63&gt;Parâmetros!$B$6,G63/2,G63)),0),"")</f>
        <v/>
      </c>
      <c r="K63" s="116"/>
      <c r="L63" s="116" t="e">
        <f>IF(AND(#REF!&gt;0,J63&lt;&gt;"",I63&lt;&gt;""),J63-I63,"")</f>
        <v>#REF!</v>
      </c>
      <c r="M63" s="166" t="e">
        <f>+IF(AND(#REF!&gt;0,H63&lt;&gt;0,H63&lt;&gt;"",J63&lt;&gt;""),J63/H63,"")</f>
        <v>#REF!</v>
      </c>
      <c r="N63" s="166" t="e">
        <f>+IF(AND(#REF!&gt;0,J63&lt;&gt;"",I63&lt;&gt;0,I63&lt;&gt;""),J63/I63,"")</f>
        <v>#REF!</v>
      </c>
      <c r="O63" s="116" t="e">
        <f>IF(#REF!="Cast",G63*Parâmetros!$B$56,"")</f>
        <v>#REF!</v>
      </c>
      <c r="P63" s="116"/>
    </row>
    <row r="64" spans="1:16">
      <c r="A64" s="47" t="s">
        <v>151</v>
      </c>
    </row>
  </sheetData>
  <autoFilter ref="A6:N64"/>
  <mergeCells count="4">
    <mergeCell ref="C5:F5"/>
    <mergeCell ref="G5:I5"/>
    <mergeCell ref="J5:N5"/>
    <mergeCell ref="O5:P5"/>
  </mergeCells>
  <phoneticPr fontId="0" type="noConversion"/>
  <dataValidations count="1">
    <dataValidation type="list" allowBlank="1" showInputMessage="1" showErrorMessage="1" sqref="B55 B59 B63 B47:B51 B33:B44 B26:B30 B12 B17:B22">
      <formula1>RecursosFabrica</formula1>
    </dataValidation>
  </dataValidations>
  <printOptions horizontalCentered="1"/>
  <pageMargins left="0.47244094488188981" right="0.47244094488188981" top="0.59055118110236227" bottom="0.59055118110236227" header="0.51181102362204722" footer="0.51181102362204722"/>
  <pageSetup paperSize="9" scale="57" fitToHeight="10" orientation="landscape" r:id="rId1"/>
  <headerFooter alignWithMargins="0"/>
  <drawing r:id="rId2"/>
  <legacyDrawing r:id="rId3"/>
  <controls>
    <control shapeId="2392" r:id="rId4" name="CmdRelatorio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6"/>
  <dimension ref="A1:I5"/>
  <sheetViews>
    <sheetView showGridLines="0" workbookViewId="0">
      <selection activeCell="D32" sqref="D32"/>
    </sheetView>
  </sheetViews>
  <sheetFormatPr defaultRowHeight="11.25"/>
  <cols>
    <col min="1" max="1" width="9.85546875" style="36" customWidth="1"/>
    <col min="2" max="2" width="9.140625" style="92"/>
    <col min="3" max="3" width="14.140625" style="92" customWidth="1"/>
    <col min="4" max="4" width="54.7109375" style="36" customWidth="1"/>
    <col min="5" max="5" width="12" style="36" customWidth="1"/>
    <col min="6" max="16384" width="9.140625" style="36"/>
  </cols>
  <sheetData>
    <row r="1" spans="1:9" ht="15">
      <c r="A1" s="83" t="s">
        <v>231</v>
      </c>
      <c r="D1" s="100"/>
      <c r="E1" s="100" t="s">
        <v>230</v>
      </c>
      <c r="G1" s="93"/>
      <c r="H1" s="93"/>
    </row>
    <row r="2" spans="1:9" ht="12.75" thickBot="1">
      <c r="A2" s="99" t="s">
        <v>197</v>
      </c>
      <c r="B2" s="117"/>
      <c r="C2" s="118"/>
      <c r="D2" s="98"/>
      <c r="E2" s="98" t="str">
        <f>CONCATENATE("Data Base: ",TEXT(Parâmetros!$B$6,"dd/mm/aaaa"))</f>
        <v>Data Base: 00/01/1900</v>
      </c>
      <c r="F2" s="41"/>
      <c r="G2" s="103"/>
      <c r="H2" s="103"/>
    </row>
    <row r="3" spans="1:9" ht="12" thickTop="1">
      <c r="G3" s="93"/>
      <c r="H3" s="93"/>
      <c r="I3" s="93"/>
    </row>
    <row r="4" spans="1:9" ht="22.5">
      <c r="A4" s="124" t="s">
        <v>193</v>
      </c>
      <c r="B4" s="124" t="s">
        <v>194</v>
      </c>
      <c r="C4" s="124" t="s">
        <v>195</v>
      </c>
      <c r="D4" s="125" t="s">
        <v>196</v>
      </c>
      <c r="E4" s="126" t="s">
        <v>201</v>
      </c>
    </row>
    <row r="5" spans="1:9" ht="10.5" customHeight="1">
      <c r="A5" s="119"/>
      <c r="B5" s="120"/>
      <c r="C5" s="120"/>
      <c r="D5" s="121"/>
      <c r="E5" s="123"/>
    </row>
  </sheetData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5"/>
  <dimension ref="A1:F56"/>
  <sheetViews>
    <sheetView showGridLines="0" workbookViewId="0">
      <selection activeCell="B14" sqref="B14"/>
    </sheetView>
  </sheetViews>
  <sheetFormatPr defaultRowHeight="12"/>
  <cols>
    <col min="1" max="1" width="29.7109375" style="50" customWidth="1"/>
    <col min="2" max="2" width="14.5703125" style="50" customWidth="1"/>
    <col min="3" max="3" width="9.140625" style="50"/>
    <col min="4" max="4" width="10.140625" style="50" bestFit="1" customWidth="1"/>
    <col min="5" max="5" width="9.140625" style="50"/>
    <col min="6" max="6" width="10.140625" style="50" bestFit="1" customWidth="1"/>
    <col min="7" max="16384" width="9.140625" style="50"/>
  </cols>
  <sheetData>
    <row r="1" spans="1:6" ht="15">
      <c r="A1" s="83" t="s">
        <v>231</v>
      </c>
      <c r="B1" s="58"/>
      <c r="C1" s="58"/>
      <c r="D1" s="58"/>
      <c r="E1" s="58"/>
      <c r="F1" s="58"/>
    </row>
    <row r="2" spans="1:6" ht="13.5" thickBot="1">
      <c r="A2" s="84" t="s">
        <v>180</v>
      </c>
      <c r="B2" s="59"/>
      <c r="C2" s="59"/>
      <c r="D2" s="59"/>
      <c r="E2" s="59"/>
      <c r="F2" s="59"/>
    </row>
    <row r="3" spans="1:6" ht="12.75" thickTop="1"/>
    <row r="4" spans="1:6">
      <c r="A4" s="50" t="s">
        <v>177</v>
      </c>
      <c r="B4" s="149" t="s">
        <v>230</v>
      </c>
    </row>
    <row r="5" spans="1:6">
      <c r="A5" s="50" t="s">
        <v>185</v>
      </c>
      <c r="B5" s="149"/>
    </row>
    <row r="6" spans="1:6">
      <c r="A6" s="50" t="s">
        <v>181</v>
      </c>
      <c r="B6" s="148"/>
    </row>
    <row r="8" spans="1:6">
      <c r="D8" s="145"/>
      <c r="F8" s="145"/>
    </row>
    <row r="11" spans="1:6">
      <c r="A11" s="51" t="s">
        <v>205</v>
      </c>
    </row>
    <row r="12" spans="1:6">
      <c r="A12" s="150"/>
      <c r="B12" s="149" t="s">
        <v>219</v>
      </c>
      <c r="C12" s="147"/>
    </row>
    <row r="13" spans="1:6">
      <c r="A13" s="150"/>
      <c r="B13" s="149" t="s">
        <v>234</v>
      </c>
      <c r="C13" s="147"/>
    </row>
    <row r="14" spans="1:6">
      <c r="A14" s="150"/>
      <c r="B14" s="149" t="s">
        <v>235</v>
      </c>
      <c r="C14" s="147"/>
    </row>
    <row r="15" spans="1:6">
      <c r="B15" s="147"/>
      <c r="C15" s="147"/>
    </row>
    <row r="16" spans="1:6">
      <c r="B16" s="147"/>
      <c r="C16" s="147"/>
    </row>
    <row r="17" spans="1:3">
      <c r="A17" s="150"/>
      <c r="B17" s="151"/>
      <c r="C17" s="147"/>
    </row>
    <row r="18" spans="1:3">
      <c r="B18" s="151"/>
      <c r="C18" s="147"/>
    </row>
    <row r="19" spans="1:3">
      <c r="B19" s="151"/>
      <c r="C19" s="147"/>
    </row>
    <row r="20" spans="1:3">
      <c r="B20" s="151"/>
      <c r="C20" s="147"/>
    </row>
    <row r="21" spans="1:3">
      <c r="B21" s="151"/>
      <c r="C21" s="147"/>
    </row>
    <row r="22" spans="1:3">
      <c r="B22" s="151"/>
      <c r="C22" s="147"/>
    </row>
    <row r="23" spans="1:3">
      <c r="B23" s="151"/>
      <c r="C23" s="147"/>
    </row>
    <row r="24" spans="1:3">
      <c r="B24" s="151"/>
      <c r="C24" s="147"/>
    </row>
    <row r="25" spans="1:3">
      <c r="B25" s="151"/>
      <c r="C25" s="147"/>
    </row>
    <row r="26" spans="1:3">
      <c r="B26" s="147"/>
      <c r="C26" s="147"/>
    </row>
    <row r="27" spans="1:3">
      <c r="B27" s="147"/>
      <c r="C27" s="147"/>
    </row>
    <row r="28" spans="1:3">
      <c r="B28" s="147"/>
      <c r="C28" s="147"/>
    </row>
    <row r="29" spans="1:3">
      <c r="B29" s="151"/>
      <c r="C29" s="147"/>
    </row>
    <row r="30" spans="1:3">
      <c r="B30" s="147"/>
      <c r="C30" s="147"/>
    </row>
    <row r="31" spans="1:3">
      <c r="B31" s="147"/>
      <c r="C31" s="147"/>
    </row>
    <row r="32" spans="1:3">
      <c r="B32" s="147"/>
      <c r="C32" s="147"/>
    </row>
    <row r="33" spans="1:3">
      <c r="B33" s="146"/>
      <c r="C33" s="147"/>
    </row>
    <row r="34" spans="1:3">
      <c r="B34" s="147"/>
      <c r="C34" s="147"/>
    </row>
    <row r="35" spans="1:3">
      <c r="B35" s="147"/>
      <c r="C35" s="147"/>
    </row>
    <row r="36" spans="1:3">
      <c r="B36" s="147"/>
      <c r="C36" s="147"/>
    </row>
    <row r="37" spans="1:3">
      <c r="A37" s="150"/>
      <c r="B37" s="147"/>
      <c r="C37" s="147"/>
    </row>
    <row r="38" spans="1:3">
      <c r="B38" s="147"/>
      <c r="C38" s="147"/>
    </row>
    <row r="39" spans="1:3">
      <c r="B39" s="147"/>
      <c r="C39" s="147"/>
    </row>
    <row r="40" spans="1:3">
      <c r="B40" s="147"/>
      <c r="C40" s="147"/>
    </row>
    <row r="41" spans="1:3">
      <c r="B41" s="147"/>
      <c r="C41" s="147"/>
    </row>
    <row r="42" spans="1:3">
      <c r="B42" s="147"/>
      <c r="C42" s="147"/>
    </row>
    <row r="43" spans="1:3">
      <c r="B43" s="147"/>
      <c r="C43" s="147"/>
    </row>
    <row r="44" spans="1:3">
      <c r="B44" s="147"/>
      <c r="C44" s="147"/>
    </row>
    <row r="45" spans="1:3">
      <c r="B45" s="147"/>
      <c r="C45" s="147"/>
    </row>
    <row r="46" spans="1:3">
      <c r="B46" s="147"/>
      <c r="C46" s="147"/>
    </row>
    <row r="47" spans="1:3">
      <c r="B47" s="147"/>
      <c r="C47" s="147"/>
    </row>
    <row r="48" spans="1:3">
      <c r="B48" s="147"/>
      <c r="C48" s="147"/>
    </row>
    <row r="49" spans="1:3">
      <c r="B49" s="147"/>
      <c r="C49" s="147"/>
    </row>
    <row r="50" spans="1:3">
      <c r="B50" s="147"/>
      <c r="C50" s="147"/>
    </row>
    <row r="54" spans="1:3">
      <c r="A54" s="51" t="s">
        <v>236</v>
      </c>
    </row>
    <row r="55" spans="1:3">
      <c r="A55" s="50" t="s">
        <v>206</v>
      </c>
      <c r="B55" s="149">
        <v>0.8</v>
      </c>
    </row>
    <row r="56" spans="1:3">
      <c r="A56" s="50" t="s">
        <v>207</v>
      </c>
      <c r="B56" s="149">
        <v>0.7</v>
      </c>
    </row>
  </sheetData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3"/>
  <dimension ref="A1:H79"/>
  <sheetViews>
    <sheetView showGridLines="0" topLeftCell="A35" workbookViewId="0">
      <selection activeCell="A41" sqref="A41"/>
    </sheetView>
  </sheetViews>
  <sheetFormatPr defaultRowHeight="12.75"/>
  <cols>
    <col min="1" max="1" width="14.85546875" customWidth="1"/>
    <col min="2" max="2" width="49.5703125" customWidth="1"/>
    <col min="3" max="7" width="4.28515625" customWidth="1"/>
    <col min="8" max="8" width="10.85546875" customWidth="1"/>
    <col min="10" max="10" width="10" bestFit="1" customWidth="1"/>
  </cols>
  <sheetData>
    <row r="1" spans="1:8" ht="15">
      <c r="A1" s="28" t="s">
        <v>0</v>
      </c>
    </row>
    <row r="2" spans="1:8" ht="12" customHeight="1">
      <c r="A2" s="28"/>
    </row>
    <row r="3" spans="1:8">
      <c r="H3" s="38" t="s">
        <v>149</v>
      </c>
    </row>
    <row r="4" spans="1:8">
      <c r="A4" s="207" t="s">
        <v>1</v>
      </c>
      <c r="B4" s="209" t="s">
        <v>2</v>
      </c>
      <c r="C4" s="211" t="s">
        <v>3</v>
      </c>
      <c r="D4" s="212"/>
      <c r="E4" s="212"/>
      <c r="F4" s="212"/>
      <c r="G4" s="213"/>
      <c r="H4" s="207" t="s">
        <v>4</v>
      </c>
    </row>
    <row r="5" spans="1:8">
      <c r="A5" s="208"/>
      <c r="B5" s="210"/>
      <c r="C5" s="1" t="s">
        <v>5</v>
      </c>
      <c r="D5" s="2" t="s">
        <v>6</v>
      </c>
      <c r="E5" s="3" t="s">
        <v>7</v>
      </c>
      <c r="F5" s="4" t="s">
        <v>8</v>
      </c>
      <c r="G5" s="5" t="s">
        <v>9</v>
      </c>
      <c r="H5" s="208"/>
    </row>
    <row r="6" spans="1:8">
      <c r="A6" s="6">
        <v>1</v>
      </c>
      <c r="B6" s="7" t="s">
        <v>10</v>
      </c>
      <c r="C6" s="8"/>
      <c r="D6" s="8"/>
      <c r="E6" s="8"/>
      <c r="F6" s="8"/>
      <c r="G6" s="8"/>
      <c r="H6" s="8"/>
    </row>
    <row r="7" spans="1:8">
      <c r="A7" s="29" t="s">
        <v>11</v>
      </c>
      <c r="B7" s="30" t="s">
        <v>12</v>
      </c>
      <c r="C7" s="31"/>
      <c r="D7" s="31"/>
      <c r="E7" s="31"/>
      <c r="F7" s="31"/>
      <c r="G7" s="31"/>
      <c r="H7" s="31"/>
    </row>
    <row r="8" spans="1:8" ht="13.5" thickBot="1">
      <c r="A8" s="9" t="s">
        <v>13</v>
      </c>
      <c r="B8" s="10" t="s">
        <v>14</v>
      </c>
      <c r="C8" s="11"/>
      <c r="D8" s="11"/>
      <c r="E8" s="11"/>
      <c r="F8" s="11"/>
      <c r="G8" s="11"/>
      <c r="H8" s="11"/>
    </row>
    <row r="9" spans="1:8" ht="13.5" thickTop="1">
      <c r="A9" s="12" t="s">
        <v>15</v>
      </c>
      <c r="B9" s="13" t="s">
        <v>16</v>
      </c>
      <c r="C9" s="8"/>
      <c r="D9" s="8"/>
      <c r="E9" s="8"/>
      <c r="F9" s="8"/>
      <c r="G9" s="8"/>
      <c r="H9" s="8"/>
    </row>
    <row r="10" spans="1:8">
      <c r="A10" s="12" t="s">
        <v>17</v>
      </c>
      <c r="B10" s="13" t="s">
        <v>18</v>
      </c>
      <c r="C10" s="8"/>
      <c r="D10" s="8"/>
      <c r="E10" s="8"/>
      <c r="F10" s="8"/>
      <c r="G10" s="8"/>
      <c r="H10" s="8"/>
    </row>
    <row r="11" spans="1:8">
      <c r="A11" s="29" t="s">
        <v>19</v>
      </c>
      <c r="B11" s="30" t="s">
        <v>208</v>
      </c>
      <c r="C11" s="31"/>
      <c r="D11" s="31"/>
      <c r="E11" s="31"/>
      <c r="F11" s="31"/>
      <c r="G11" s="31"/>
      <c r="H11" s="31"/>
    </row>
    <row r="12" spans="1:8" ht="13.5" thickBot="1">
      <c r="A12" s="9" t="s">
        <v>20</v>
      </c>
      <c r="B12" s="10" t="s">
        <v>21</v>
      </c>
      <c r="C12" s="14" t="s">
        <v>22</v>
      </c>
      <c r="D12" s="15" t="s">
        <v>22</v>
      </c>
      <c r="E12" s="16" t="s">
        <v>22</v>
      </c>
      <c r="F12" s="17" t="s">
        <v>22</v>
      </c>
      <c r="G12" s="18" t="s">
        <v>22</v>
      </c>
      <c r="H12" s="11"/>
    </row>
    <row r="13" spans="1:8" ht="13.5" thickTop="1">
      <c r="A13" s="12" t="s">
        <v>23</v>
      </c>
      <c r="B13" s="13" t="s">
        <v>24</v>
      </c>
      <c r="C13" s="19" t="s">
        <v>22</v>
      </c>
      <c r="D13" s="20" t="s">
        <v>22</v>
      </c>
      <c r="E13" s="21" t="s">
        <v>22</v>
      </c>
      <c r="F13" s="22" t="s">
        <v>22</v>
      </c>
      <c r="G13" s="23" t="s">
        <v>22</v>
      </c>
      <c r="H13" s="24" t="s">
        <v>22</v>
      </c>
    </row>
    <row r="14" spans="1:8">
      <c r="A14" s="12" t="s">
        <v>25</v>
      </c>
      <c r="B14" s="13" t="s">
        <v>26</v>
      </c>
      <c r="C14" s="19" t="s">
        <v>22</v>
      </c>
      <c r="D14" s="20" t="s">
        <v>22</v>
      </c>
      <c r="E14" s="21" t="s">
        <v>22</v>
      </c>
      <c r="F14" s="22" t="s">
        <v>22</v>
      </c>
      <c r="G14" s="23" t="s">
        <v>22</v>
      </c>
      <c r="H14" s="24" t="s">
        <v>22</v>
      </c>
    </row>
    <row r="15" spans="1:8">
      <c r="A15" s="12" t="s">
        <v>27</v>
      </c>
      <c r="B15" s="13" t="s">
        <v>28</v>
      </c>
      <c r="C15" s="8"/>
      <c r="D15" s="20" t="s">
        <v>22</v>
      </c>
      <c r="E15" s="21" t="s">
        <v>22</v>
      </c>
      <c r="F15" s="22" t="s">
        <v>22</v>
      </c>
      <c r="G15" s="23" t="s">
        <v>22</v>
      </c>
      <c r="H15" s="24" t="s">
        <v>22</v>
      </c>
    </row>
    <row r="16" spans="1:8">
      <c r="A16" s="12" t="s">
        <v>29</v>
      </c>
      <c r="B16" s="13" t="s">
        <v>30</v>
      </c>
      <c r="C16" s="8"/>
      <c r="D16" s="20" t="s">
        <v>22</v>
      </c>
      <c r="E16" s="21" t="s">
        <v>22</v>
      </c>
      <c r="F16" s="22" t="s">
        <v>22</v>
      </c>
      <c r="G16" s="23" t="s">
        <v>22</v>
      </c>
      <c r="H16" s="24" t="s">
        <v>22</v>
      </c>
    </row>
    <row r="17" spans="1:8">
      <c r="A17" s="12" t="s">
        <v>31</v>
      </c>
      <c r="B17" s="13" t="s">
        <v>32</v>
      </c>
      <c r="C17" s="19" t="s">
        <v>22</v>
      </c>
      <c r="D17" s="20" t="s">
        <v>22</v>
      </c>
      <c r="E17" s="21" t="s">
        <v>22</v>
      </c>
      <c r="F17" s="22" t="s">
        <v>22</v>
      </c>
      <c r="G17" s="23" t="s">
        <v>22</v>
      </c>
      <c r="H17" s="24" t="s">
        <v>22</v>
      </c>
    </row>
    <row r="18" spans="1:8">
      <c r="A18" s="12" t="s">
        <v>33</v>
      </c>
      <c r="B18" s="13" t="s">
        <v>34</v>
      </c>
      <c r="C18" s="8"/>
      <c r="D18" s="20" t="s">
        <v>22</v>
      </c>
      <c r="E18" s="21" t="s">
        <v>22</v>
      </c>
      <c r="F18" s="22" t="s">
        <v>22</v>
      </c>
      <c r="G18" s="23" t="s">
        <v>22</v>
      </c>
      <c r="H18" s="24" t="s">
        <v>22</v>
      </c>
    </row>
    <row r="19" spans="1:8">
      <c r="A19" s="12" t="s">
        <v>35</v>
      </c>
      <c r="B19" s="13" t="s">
        <v>36</v>
      </c>
      <c r="C19" s="8"/>
      <c r="D19" s="8"/>
      <c r="E19" s="8"/>
      <c r="F19" s="8"/>
      <c r="G19" s="23" t="s">
        <v>22</v>
      </c>
      <c r="H19" s="8"/>
    </row>
    <row r="20" spans="1:8" ht="13.5" thickBot="1">
      <c r="A20" s="9" t="s">
        <v>38</v>
      </c>
      <c r="B20" s="10" t="s">
        <v>39</v>
      </c>
      <c r="C20" s="14" t="s">
        <v>22</v>
      </c>
      <c r="D20" s="11"/>
      <c r="E20" s="11"/>
      <c r="F20" s="11"/>
      <c r="G20" s="11"/>
      <c r="H20" s="11"/>
    </row>
    <row r="21" spans="1:8" ht="13.5" thickTop="1">
      <c r="A21" s="12" t="s">
        <v>40</v>
      </c>
      <c r="B21" s="13" t="s">
        <v>41</v>
      </c>
      <c r="C21" s="19" t="s">
        <v>22</v>
      </c>
      <c r="D21" s="8"/>
      <c r="E21" s="8"/>
      <c r="F21" s="8"/>
      <c r="G21" s="8"/>
      <c r="H21" s="24" t="s">
        <v>22</v>
      </c>
    </row>
    <row r="22" spans="1:8" ht="13.5" thickBot="1">
      <c r="A22" s="25" t="s">
        <v>42</v>
      </c>
      <c r="B22" s="26" t="s">
        <v>43</v>
      </c>
      <c r="C22" s="14" t="s">
        <v>22</v>
      </c>
      <c r="D22" s="11"/>
      <c r="E22" s="11"/>
      <c r="F22" s="11"/>
      <c r="G22" s="11"/>
      <c r="H22" s="27" t="s">
        <v>22</v>
      </c>
    </row>
    <row r="23" spans="1:8" ht="14.25" thickTop="1" thickBot="1">
      <c r="A23" s="9" t="s">
        <v>44</v>
      </c>
      <c r="B23" s="10" t="s">
        <v>45</v>
      </c>
      <c r="C23" s="11"/>
      <c r="D23" s="15" t="s">
        <v>22</v>
      </c>
      <c r="E23" s="11"/>
      <c r="F23" s="11"/>
      <c r="G23" s="11"/>
      <c r="H23" s="11"/>
    </row>
    <row r="24" spans="1:8" ht="13.5" thickTop="1">
      <c r="A24" s="12" t="s">
        <v>46</v>
      </c>
      <c r="B24" s="13" t="s">
        <v>47</v>
      </c>
      <c r="C24" s="8"/>
      <c r="D24" s="20" t="s">
        <v>22</v>
      </c>
      <c r="E24" s="8"/>
      <c r="F24" s="8"/>
      <c r="G24" s="8"/>
      <c r="H24" s="8"/>
    </row>
    <row r="25" spans="1:8">
      <c r="A25" s="12" t="s">
        <v>48</v>
      </c>
      <c r="B25" s="13" t="s">
        <v>49</v>
      </c>
      <c r="C25" s="8"/>
      <c r="D25" s="20" t="s">
        <v>22</v>
      </c>
      <c r="E25" s="8"/>
      <c r="F25" s="8"/>
      <c r="G25" s="8"/>
      <c r="H25" s="8"/>
    </row>
    <row r="26" spans="1:8" ht="13.5" thickBot="1">
      <c r="A26" s="25" t="s">
        <v>50</v>
      </c>
      <c r="B26" s="26" t="s">
        <v>51</v>
      </c>
      <c r="C26" s="11"/>
      <c r="D26" s="15" t="s">
        <v>22</v>
      </c>
      <c r="E26" s="11"/>
      <c r="F26" s="11"/>
      <c r="G26" s="11"/>
      <c r="H26" s="11"/>
    </row>
    <row r="27" spans="1:8" ht="14.25" thickTop="1" thickBot="1">
      <c r="A27" s="9" t="s">
        <v>52</v>
      </c>
      <c r="B27" s="10" t="s">
        <v>53</v>
      </c>
      <c r="C27" s="11"/>
      <c r="D27" s="15" t="s">
        <v>22</v>
      </c>
      <c r="E27" s="16" t="s">
        <v>22</v>
      </c>
      <c r="F27" s="17" t="s">
        <v>22</v>
      </c>
      <c r="G27" s="11"/>
      <c r="H27" s="11"/>
    </row>
    <row r="28" spans="1:8" ht="13.5" thickTop="1">
      <c r="A28" s="12" t="s">
        <v>54</v>
      </c>
      <c r="B28" s="13" t="s">
        <v>55</v>
      </c>
      <c r="C28" s="8"/>
      <c r="D28" s="20" t="s">
        <v>22</v>
      </c>
      <c r="E28" s="8"/>
      <c r="F28" s="8"/>
      <c r="G28" s="8"/>
      <c r="H28" s="8"/>
    </row>
    <row r="29" spans="1:8">
      <c r="A29" s="12" t="s">
        <v>56</v>
      </c>
      <c r="B29" s="13" t="s">
        <v>57</v>
      </c>
      <c r="C29" s="8"/>
      <c r="D29" s="20" t="s">
        <v>22</v>
      </c>
      <c r="E29" s="8"/>
      <c r="F29" s="8"/>
      <c r="G29" s="8"/>
      <c r="H29" s="24" t="s">
        <v>22</v>
      </c>
    </row>
    <row r="30" spans="1:8">
      <c r="A30" s="12" t="s">
        <v>58</v>
      </c>
      <c r="B30" s="13" t="s">
        <v>59</v>
      </c>
      <c r="C30" s="8"/>
      <c r="D30" s="20" t="s">
        <v>22</v>
      </c>
      <c r="E30" s="8"/>
      <c r="F30" s="8"/>
      <c r="G30" s="8"/>
      <c r="H30" s="24" t="s">
        <v>22</v>
      </c>
    </row>
    <row r="31" spans="1:8">
      <c r="A31" s="12" t="s">
        <v>60</v>
      </c>
      <c r="B31" s="13" t="s">
        <v>61</v>
      </c>
      <c r="C31" s="8"/>
      <c r="D31" s="8"/>
      <c r="E31" s="21" t="s">
        <v>22</v>
      </c>
      <c r="F31" s="22" t="s">
        <v>22</v>
      </c>
      <c r="G31" s="8"/>
      <c r="H31" s="24" t="s">
        <v>22</v>
      </c>
    </row>
    <row r="32" spans="1:8">
      <c r="A32" s="12" t="s">
        <v>62</v>
      </c>
      <c r="B32" s="13" t="s">
        <v>63</v>
      </c>
      <c r="C32" s="8"/>
      <c r="D32" s="20" t="s">
        <v>22</v>
      </c>
      <c r="E32" s="21" t="s">
        <v>22</v>
      </c>
      <c r="F32" s="22" t="s">
        <v>22</v>
      </c>
      <c r="G32" s="8"/>
      <c r="H32" s="24" t="s">
        <v>22</v>
      </c>
    </row>
    <row r="33" spans="1:8">
      <c r="A33" s="12" t="s">
        <v>64</v>
      </c>
      <c r="B33" s="13" t="s">
        <v>65</v>
      </c>
      <c r="C33" s="8"/>
      <c r="D33" s="20" t="s">
        <v>22</v>
      </c>
      <c r="E33" s="21" t="s">
        <v>22</v>
      </c>
      <c r="F33" s="22" t="s">
        <v>22</v>
      </c>
      <c r="G33" s="23" t="s">
        <v>22</v>
      </c>
      <c r="H33" s="8"/>
    </row>
    <row r="34" spans="1:8" ht="13.5" thickBot="1">
      <c r="A34" s="25" t="s">
        <v>66</v>
      </c>
      <c r="B34" s="26" t="s">
        <v>67</v>
      </c>
      <c r="C34" s="11"/>
      <c r="D34" s="15" t="s">
        <v>22</v>
      </c>
      <c r="E34" s="16" t="s">
        <v>22</v>
      </c>
      <c r="F34" s="17" t="s">
        <v>22</v>
      </c>
      <c r="G34" s="18" t="s">
        <v>22</v>
      </c>
      <c r="H34" s="11"/>
    </row>
    <row r="35" spans="1:8" ht="14.25" thickTop="1" thickBot="1">
      <c r="A35" s="9" t="s">
        <v>68</v>
      </c>
      <c r="B35" s="10" t="s">
        <v>69</v>
      </c>
      <c r="C35" s="11"/>
      <c r="D35" s="15" t="s">
        <v>22</v>
      </c>
      <c r="E35" s="16" t="s">
        <v>22</v>
      </c>
      <c r="F35" s="17" t="s">
        <v>22</v>
      </c>
      <c r="G35" s="11"/>
      <c r="H35" s="11"/>
    </row>
    <row r="36" spans="1:8" ht="13.5" thickTop="1">
      <c r="A36" s="12" t="s">
        <v>70</v>
      </c>
      <c r="B36" s="13" t="s">
        <v>71</v>
      </c>
      <c r="C36" s="8"/>
      <c r="D36" s="8"/>
      <c r="E36" s="21" t="s">
        <v>22</v>
      </c>
      <c r="F36" s="22" t="s">
        <v>22</v>
      </c>
      <c r="G36" s="8"/>
      <c r="H36" s="24" t="s">
        <v>22</v>
      </c>
    </row>
    <row r="37" spans="1:8">
      <c r="A37" s="12" t="s">
        <v>72</v>
      </c>
      <c r="B37" s="13" t="s">
        <v>73</v>
      </c>
      <c r="C37" s="8"/>
      <c r="D37" s="20" t="s">
        <v>22</v>
      </c>
      <c r="E37" s="21" t="s">
        <v>22</v>
      </c>
      <c r="F37" s="8"/>
      <c r="G37" s="8"/>
      <c r="H37" s="24" t="s">
        <v>22</v>
      </c>
    </row>
    <row r="38" spans="1:8">
      <c r="A38" s="12" t="s">
        <v>74</v>
      </c>
      <c r="B38" s="13" t="s">
        <v>75</v>
      </c>
      <c r="C38" s="8"/>
      <c r="D38" s="8"/>
      <c r="E38" s="21" t="s">
        <v>22</v>
      </c>
      <c r="F38" s="22" t="s">
        <v>22</v>
      </c>
      <c r="G38" s="8"/>
      <c r="H38" s="24" t="s">
        <v>22</v>
      </c>
    </row>
    <row r="39" spans="1:8" ht="13.5" thickBot="1">
      <c r="A39" s="25" t="s">
        <v>76</v>
      </c>
      <c r="B39" s="26" t="s">
        <v>77</v>
      </c>
      <c r="C39" s="11"/>
      <c r="D39" s="11"/>
      <c r="E39" s="16" t="s">
        <v>22</v>
      </c>
      <c r="F39" s="17" t="s">
        <v>22</v>
      </c>
      <c r="G39" s="11"/>
      <c r="H39" s="27" t="s">
        <v>22</v>
      </c>
    </row>
    <row r="40" spans="1:8" ht="14.25" thickTop="1" thickBot="1">
      <c r="A40" s="9" t="s">
        <v>78</v>
      </c>
      <c r="B40" s="10" t="s">
        <v>79</v>
      </c>
      <c r="C40" s="11"/>
      <c r="D40" s="15" t="s">
        <v>22</v>
      </c>
      <c r="E40" s="16" t="s">
        <v>22</v>
      </c>
      <c r="F40" s="17" t="s">
        <v>22</v>
      </c>
      <c r="G40" s="11"/>
      <c r="H40" s="11"/>
    </row>
    <row r="41" spans="1:8" ht="14.25" thickTop="1" thickBot="1">
      <c r="A41" s="25" t="s">
        <v>80</v>
      </c>
      <c r="B41" s="26" t="s">
        <v>81</v>
      </c>
      <c r="C41" s="11"/>
      <c r="D41" s="11"/>
      <c r="E41" s="16" t="s">
        <v>22</v>
      </c>
      <c r="F41" s="17" t="s">
        <v>22</v>
      </c>
      <c r="G41" s="11"/>
      <c r="H41" s="27" t="s">
        <v>22</v>
      </c>
    </row>
    <row r="42" spans="1:8" ht="14.25" thickTop="1" thickBot="1">
      <c r="A42" s="9" t="s">
        <v>82</v>
      </c>
      <c r="B42" s="10" t="s">
        <v>83</v>
      </c>
      <c r="C42" s="11"/>
      <c r="D42" s="15" t="s">
        <v>22</v>
      </c>
      <c r="E42" s="16" t="s">
        <v>22</v>
      </c>
      <c r="F42" s="17" t="s">
        <v>22</v>
      </c>
      <c r="G42" s="18" t="s">
        <v>22</v>
      </c>
      <c r="H42" s="11"/>
    </row>
    <row r="43" spans="1:8" ht="13.5" thickTop="1">
      <c r="A43" s="12" t="s">
        <v>84</v>
      </c>
      <c r="B43" s="13" t="s">
        <v>85</v>
      </c>
      <c r="C43" s="8"/>
      <c r="D43" s="20" t="s">
        <v>22</v>
      </c>
      <c r="E43" s="8"/>
      <c r="F43" s="8"/>
      <c r="G43" s="8"/>
      <c r="H43" s="24" t="s">
        <v>22</v>
      </c>
    </row>
    <row r="44" spans="1:8">
      <c r="A44" s="12" t="s">
        <v>86</v>
      </c>
      <c r="B44" s="13" t="s">
        <v>87</v>
      </c>
      <c r="C44" s="8"/>
      <c r="D44" s="8"/>
      <c r="E44" s="21" t="s">
        <v>22</v>
      </c>
      <c r="F44" s="22" t="s">
        <v>22</v>
      </c>
      <c r="G44" s="8"/>
      <c r="H44" s="24" t="s">
        <v>22</v>
      </c>
    </row>
    <row r="45" spans="1:8">
      <c r="A45" s="12" t="s">
        <v>88</v>
      </c>
      <c r="B45" s="13" t="s">
        <v>89</v>
      </c>
      <c r="C45" s="8"/>
      <c r="D45" s="8"/>
      <c r="E45" s="21" t="s">
        <v>22</v>
      </c>
      <c r="F45" s="22" t="s">
        <v>22</v>
      </c>
      <c r="G45" s="8"/>
      <c r="H45" s="8"/>
    </row>
    <row r="46" spans="1:8" ht="13.5" thickBot="1">
      <c r="A46" s="25" t="s">
        <v>90</v>
      </c>
      <c r="B46" s="26" t="s">
        <v>91</v>
      </c>
      <c r="C46" s="11"/>
      <c r="D46" s="11"/>
      <c r="E46" s="16" t="s">
        <v>22</v>
      </c>
      <c r="F46" s="17" t="s">
        <v>22</v>
      </c>
      <c r="G46" s="18" t="s">
        <v>22</v>
      </c>
      <c r="H46" s="27" t="s">
        <v>22</v>
      </c>
    </row>
    <row r="47" spans="1:8" ht="14.25" thickTop="1" thickBot="1">
      <c r="A47" s="9" t="s">
        <v>92</v>
      </c>
      <c r="B47" s="10" t="s">
        <v>93</v>
      </c>
      <c r="C47" s="11"/>
      <c r="D47" s="11"/>
      <c r="E47" s="16" t="s">
        <v>22</v>
      </c>
      <c r="F47" s="17" t="s">
        <v>22</v>
      </c>
      <c r="G47" s="18" t="s">
        <v>22</v>
      </c>
      <c r="H47" s="11"/>
    </row>
    <row r="48" spans="1:8" ht="13.5" thickTop="1">
      <c r="A48" s="12" t="s">
        <v>94</v>
      </c>
      <c r="B48" s="13" t="s">
        <v>95</v>
      </c>
      <c r="C48" s="8"/>
      <c r="D48" s="8"/>
      <c r="E48" s="21" t="s">
        <v>22</v>
      </c>
      <c r="F48" s="22" t="s">
        <v>22</v>
      </c>
      <c r="G48" s="8"/>
      <c r="H48" s="24" t="s">
        <v>22</v>
      </c>
    </row>
    <row r="49" spans="1:8">
      <c r="A49" s="12" t="s">
        <v>96</v>
      </c>
      <c r="B49" s="13" t="s">
        <v>97</v>
      </c>
      <c r="C49" s="8"/>
      <c r="D49" s="8"/>
      <c r="E49" s="21" t="s">
        <v>22</v>
      </c>
      <c r="F49" s="8"/>
      <c r="G49" s="8"/>
      <c r="H49" s="24" t="s">
        <v>22</v>
      </c>
    </row>
    <row r="50" spans="1:8">
      <c r="A50" s="12" t="s">
        <v>98</v>
      </c>
      <c r="B50" s="13" t="s">
        <v>99</v>
      </c>
      <c r="C50" s="8"/>
      <c r="D50" s="8"/>
      <c r="E50" s="21" t="s">
        <v>22</v>
      </c>
      <c r="F50" s="22" t="s">
        <v>22</v>
      </c>
      <c r="G50" s="8"/>
      <c r="H50" s="24" t="s">
        <v>22</v>
      </c>
    </row>
    <row r="51" spans="1:8">
      <c r="A51" s="12" t="s">
        <v>100</v>
      </c>
      <c r="B51" s="13" t="s">
        <v>101</v>
      </c>
      <c r="C51" s="8"/>
      <c r="D51" s="8"/>
      <c r="E51" s="8"/>
      <c r="F51" s="8"/>
      <c r="G51" s="8"/>
      <c r="H51" s="24" t="s">
        <v>22</v>
      </c>
    </row>
    <row r="52" spans="1:8">
      <c r="A52" s="12" t="s">
        <v>102</v>
      </c>
      <c r="B52" s="13" t="s">
        <v>103</v>
      </c>
      <c r="C52" s="8"/>
      <c r="D52" s="8"/>
      <c r="E52" s="8"/>
      <c r="F52" s="22" t="s">
        <v>22</v>
      </c>
      <c r="G52" s="8"/>
      <c r="H52" s="24" t="s">
        <v>22</v>
      </c>
    </row>
    <row r="53" spans="1:8">
      <c r="A53" s="12" t="s">
        <v>104</v>
      </c>
      <c r="B53" s="13" t="s">
        <v>105</v>
      </c>
      <c r="C53" s="8"/>
      <c r="D53" s="8"/>
      <c r="E53" s="8"/>
      <c r="F53" s="8"/>
      <c r="G53" s="23" t="s">
        <v>22</v>
      </c>
      <c r="H53" s="24" t="s">
        <v>22</v>
      </c>
    </row>
    <row r="54" spans="1:8">
      <c r="A54" s="12" t="s">
        <v>106</v>
      </c>
      <c r="B54" s="13" t="s">
        <v>107</v>
      </c>
      <c r="C54" s="8"/>
      <c r="D54" s="8"/>
      <c r="E54" s="8"/>
      <c r="F54" s="8"/>
      <c r="G54" s="23" t="s">
        <v>22</v>
      </c>
      <c r="H54" s="24" t="s">
        <v>22</v>
      </c>
    </row>
    <row r="55" spans="1:8">
      <c r="A55" s="12" t="s">
        <v>108</v>
      </c>
      <c r="B55" s="13" t="s">
        <v>109</v>
      </c>
      <c r="C55" s="8"/>
      <c r="D55" s="8"/>
      <c r="E55" s="8"/>
      <c r="F55" s="8"/>
      <c r="G55" s="23" t="s">
        <v>22</v>
      </c>
      <c r="H55" s="24" t="s">
        <v>22</v>
      </c>
    </row>
    <row r="56" spans="1:8">
      <c r="A56" s="12" t="s">
        <v>110</v>
      </c>
      <c r="B56" s="13" t="s">
        <v>111</v>
      </c>
      <c r="C56" s="8"/>
      <c r="D56" s="8"/>
      <c r="E56" s="8"/>
      <c r="F56" s="8"/>
      <c r="G56" s="23" t="s">
        <v>22</v>
      </c>
      <c r="H56" s="24" t="s">
        <v>22</v>
      </c>
    </row>
    <row r="57" spans="1:8">
      <c r="A57" s="12" t="s">
        <v>112</v>
      </c>
      <c r="B57" s="13" t="s">
        <v>113</v>
      </c>
      <c r="C57" s="8"/>
      <c r="D57" s="8"/>
      <c r="E57" s="8"/>
      <c r="F57" s="8"/>
      <c r="G57" s="23" t="s">
        <v>22</v>
      </c>
      <c r="H57" s="24" t="s">
        <v>22</v>
      </c>
    </row>
    <row r="58" spans="1:8" ht="13.5" thickBot="1">
      <c r="A58" s="25" t="s">
        <v>114</v>
      </c>
      <c r="B58" s="26" t="s">
        <v>115</v>
      </c>
      <c r="C58" s="11"/>
      <c r="D58" s="11"/>
      <c r="E58" s="16" t="s">
        <v>22</v>
      </c>
      <c r="F58" s="17" t="s">
        <v>22</v>
      </c>
      <c r="G58" s="18" t="s">
        <v>22</v>
      </c>
      <c r="H58" s="27" t="s">
        <v>22</v>
      </c>
    </row>
    <row r="59" spans="1:8" ht="14.25" thickTop="1" thickBot="1">
      <c r="A59" s="9" t="s">
        <v>116</v>
      </c>
      <c r="B59" s="10" t="s">
        <v>117</v>
      </c>
      <c r="C59" s="11"/>
      <c r="D59" s="15" t="s">
        <v>22</v>
      </c>
      <c r="E59" s="16" t="s">
        <v>22</v>
      </c>
      <c r="F59" s="17" t="s">
        <v>22</v>
      </c>
      <c r="G59" s="18" t="s">
        <v>22</v>
      </c>
      <c r="H59" s="11"/>
    </row>
    <row r="60" spans="1:8" ht="13.5" thickTop="1">
      <c r="A60" s="12" t="s">
        <v>118</v>
      </c>
      <c r="B60" s="13" t="s">
        <v>119</v>
      </c>
      <c r="C60" s="8"/>
      <c r="D60" s="20" t="s">
        <v>22</v>
      </c>
      <c r="E60" s="8"/>
      <c r="F60" s="8"/>
      <c r="G60" s="8"/>
      <c r="H60" s="24" t="s">
        <v>22</v>
      </c>
    </row>
    <row r="61" spans="1:8">
      <c r="A61" s="12" t="s">
        <v>120</v>
      </c>
      <c r="B61" s="13" t="s">
        <v>121</v>
      </c>
      <c r="C61" s="8"/>
      <c r="D61" s="20" t="s">
        <v>22</v>
      </c>
      <c r="E61" s="8"/>
      <c r="F61" s="8"/>
      <c r="G61" s="8"/>
      <c r="H61" s="8"/>
    </row>
    <row r="62" spans="1:8" ht="13.5" thickBot="1">
      <c r="A62" s="25" t="s">
        <v>122</v>
      </c>
      <c r="B62" s="26" t="s">
        <v>123</v>
      </c>
      <c r="C62" s="11"/>
      <c r="D62" s="15" t="s">
        <v>22</v>
      </c>
      <c r="E62" s="16" t="s">
        <v>22</v>
      </c>
      <c r="F62" s="17" t="s">
        <v>22</v>
      </c>
      <c r="G62" s="18" t="s">
        <v>22</v>
      </c>
      <c r="H62" s="27" t="s">
        <v>22</v>
      </c>
    </row>
    <row r="63" spans="1:8" ht="14.25" thickTop="1" thickBot="1">
      <c r="A63" s="9" t="s">
        <v>124</v>
      </c>
      <c r="B63" s="10" t="s">
        <v>125</v>
      </c>
      <c r="C63" s="11"/>
      <c r="D63" s="15" t="s">
        <v>22</v>
      </c>
      <c r="E63" s="16" t="s">
        <v>22</v>
      </c>
      <c r="F63" s="17" t="s">
        <v>22</v>
      </c>
      <c r="G63" s="18" t="s">
        <v>22</v>
      </c>
      <c r="H63" s="11"/>
    </row>
    <row r="64" spans="1:8" ht="14.25" thickTop="1" thickBot="1">
      <c r="A64" s="25" t="s">
        <v>126</v>
      </c>
      <c r="B64" s="26" t="s">
        <v>127</v>
      </c>
      <c r="C64" s="11"/>
      <c r="D64" s="15" t="s">
        <v>22</v>
      </c>
      <c r="E64" s="16" t="s">
        <v>22</v>
      </c>
      <c r="F64" s="17" t="s">
        <v>22</v>
      </c>
      <c r="G64" s="18" t="s">
        <v>22</v>
      </c>
      <c r="H64" s="11"/>
    </row>
    <row r="65" spans="1:8" ht="14.25" thickTop="1" thickBot="1">
      <c r="A65" s="9" t="s">
        <v>128</v>
      </c>
      <c r="B65" s="10" t="s">
        <v>129</v>
      </c>
      <c r="C65" s="11"/>
      <c r="D65" s="15" t="s">
        <v>22</v>
      </c>
      <c r="E65" s="16" t="s">
        <v>22</v>
      </c>
      <c r="F65" s="17" t="s">
        <v>22</v>
      </c>
      <c r="G65" s="18" t="s">
        <v>22</v>
      </c>
      <c r="H65" s="11"/>
    </row>
    <row r="66" spans="1:8" ht="13.5" thickTop="1">
      <c r="A66" s="12" t="s">
        <v>130</v>
      </c>
      <c r="B66" s="13" t="s">
        <v>131</v>
      </c>
      <c r="C66" s="8"/>
      <c r="D66" s="20" t="s">
        <v>22</v>
      </c>
      <c r="E66" s="8"/>
      <c r="F66" s="8"/>
      <c r="G66" s="8"/>
      <c r="H66" s="24" t="s">
        <v>22</v>
      </c>
    </row>
    <row r="67" spans="1:8">
      <c r="A67" s="12" t="s">
        <v>132</v>
      </c>
      <c r="B67" s="13" t="s">
        <v>133</v>
      </c>
      <c r="C67" s="8"/>
      <c r="D67" s="20" t="s">
        <v>22</v>
      </c>
      <c r="E67" s="21" t="s">
        <v>22</v>
      </c>
      <c r="F67" s="22" t="s">
        <v>22</v>
      </c>
      <c r="G67" s="23" t="s">
        <v>22</v>
      </c>
      <c r="H67" s="24" t="s">
        <v>22</v>
      </c>
    </row>
    <row r="68" spans="1:8">
      <c r="A68" s="32" t="s">
        <v>134</v>
      </c>
      <c r="B68" s="33" t="s">
        <v>141</v>
      </c>
      <c r="C68" s="34"/>
      <c r="D68" s="34"/>
      <c r="E68" s="34"/>
      <c r="F68" s="34"/>
      <c r="G68" s="34"/>
      <c r="H68" s="34"/>
    </row>
    <row r="69" spans="1:8" ht="13.5" thickBot="1">
      <c r="A69" s="9" t="s">
        <v>135</v>
      </c>
      <c r="B69" s="10" t="s">
        <v>142</v>
      </c>
      <c r="C69" s="11"/>
      <c r="D69" s="11"/>
      <c r="E69" s="11"/>
      <c r="F69" s="11"/>
      <c r="G69" s="11"/>
      <c r="H69" s="11"/>
    </row>
    <row r="70" spans="1:8" ht="14.25" thickTop="1" thickBot="1">
      <c r="A70" s="25" t="s">
        <v>136</v>
      </c>
      <c r="B70" s="26" t="s">
        <v>143</v>
      </c>
      <c r="C70" s="11"/>
      <c r="D70" s="11"/>
      <c r="E70" s="11"/>
      <c r="F70" s="11"/>
      <c r="G70" s="11"/>
      <c r="H70" s="11"/>
    </row>
    <row r="71" spans="1:8" ht="14.25" thickTop="1" thickBot="1">
      <c r="A71" s="9" t="s">
        <v>137</v>
      </c>
      <c r="B71" s="10" t="s">
        <v>144</v>
      </c>
      <c r="C71" s="11"/>
      <c r="D71" s="11"/>
      <c r="E71" s="11"/>
      <c r="F71" s="11"/>
      <c r="G71" s="11"/>
      <c r="H71" s="11"/>
    </row>
    <row r="72" spans="1:8" ht="13.5" thickTop="1">
      <c r="A72" s="12" t="s">
        <v>138</v>
      </c>
      <c r="B72" s="13" t="s">
        <v>145</v>
      </c>
      <c r="C72" s="8"/>
      <c r="D72" s="8"/>
      <c r="E72" s="8"/>
      <c r="F72" s="8"/>
      <c r="G72" s="8"/>
      <c r="H72" s="8"/>
    </row>
    <row r="73" spans="1:8">
      <c r="A73" s="12" t="s">
        <v>139</v>
      </c>
      <c r="B73" s="13" t="s">
        <v>146</v>
      </c>
      <c r="C73" s="8"/>
      <c r="D73" s="8"/>
      <c r="E73" s="8"/>
      <c r="F73" s="8"/>
      <c r="G73" s="8"/>
      <c r="H73" s="8"/>
    </row>
    <row r="74" spans="1:8" ht="13.5" thickBot="1">
      <c r="A74" s="25" t="s">
        <v>140</v>
      </c>
      <c r="B74" s="26" t="s">
        <v>147</v>
      </c>
      <c r="C74" s="11"/>
      <c r="D74" s="11"/>
      <c r="E74" s="11"/>
      <c r="F74" s="11"/>
      <c r="G74" s="11"/>
      <c r="H74" s="11"/>
    </row>
    <row r="75" spans="1:8" ht="14.25" thickTop="1" thickBot="1">
      <c r="A75" s="9" t="s">
        <v>222</v>
      </c>
      <c r="B75" s="10" t="s">
        <v>224</v>
      </c>
      <c r="C75" s="11"/>
      <c r="D75" s="11"/>
      <c r="E75" s="11"/>
      <c r="F75" s="11"/>
      <c r="G75" s="11"/>
      <c r="H75" s="11"/>
    </row>
    <row r="76" spans="1:8" ht="13.5" thickTop="1">
      <c r="A76" s="12" t="s">
        <v>223</v>
      </c>
      <c r="B76" s="13" t="s">
        <v>224</v>
      </c>
      <c r="C76" s="8"/>
      <c r="D76" s="8"/>
      <c r="E76" s="8"/>
      <c r="F76" s="8"/>
      <c r="G76" s="8"/>
      <c r="H76" s="8"/>
    </row>
    <row r="77" spans="1:8" ht="13.5" thickBot="1">
      <c r="A77" s="9" t="s">
        <v>227</v>
      </c>
      <c r="B77" s="10" t="s">
        <v>229</v>
      </c>
      <c r="C77" s="11"/>
      <c r="D77" s="11"/>
      <c r="E77" s="11"/>
      <c r="F77" s="11"/>
      <c r="G77" s="11"/>
      <c r="H77" s="11"/>
    </row>
    <row r="78" spans="1:8" ht="14.25" thickTop="1" thickBot="1">
      <c r="A78" s="25" t="s">
        <v>228</v>
      </c>
      <c r="B78" s="26" t="s">
        <v>37</v>
      </c>
      <c r="C78" s="11"/>
      <c r="D78" s="11"/>
      <c r="E78" s="11"/>
      <c r="F78" s="11"/>
      <c r="G78" s="11"/>
      <c r="H78" s="11"/>
    </row>
    <row r="79" spans="1:8" ht="13.5" thickTop="1"/>
  </sheetData>
  <mergeCells count="4">
    <mergeCell ref="A4:A5"/>
    <mergeCell ref="B4:B5"/>
    <mergeCell ref="C4:G4"/>
    <mergeCell ref="H4:H5"/>
  </mergeCells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2">
    <pageSetUpPr fitToPage="1"/>
  </sheetPr>
  <dimension ref="A1:K17"/>
  <sheetViews>
    <sheetView showGridLines="0" workbookViewId="0">
      <selection activeCell="D10" sqref="D10"/>
    </sheetView>
  </sheetViews>
  <sheetFormatPr defaultRowHeight="12.75"/>
  <sheetData>
    <row r="1" spans="1:11" ht="15.75">
      <c r="A1" s="49" t="s">
        <v>63</v>
      </c>
      <c r="C1" s="50"/>
      <c r="D1" s="50"/>
      <c r="E1" s="50"/>
      <c r="F1" s="50"/>
      <c r="G1" s="50"/>
      <c r="H1" s="50"/>
    </row>
    <row r="2" spans="1:11">
      <c r="A2" s="51"/>
      <c r="C2" s="50"/>
      <c r="D2" s="50"/>
      <c r="E2" s="50"/>
      <c r="F2" s="50"/>
      <c r="G2" s="50"/>
      <c r="H2" s="50"/>
    </row>
    <row r="3" spans="1:11" ht="48.75" customHeight="1">
      <c r="A3" s="214" t="s">
        <v>164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</row>
    <row r="4" spans="1:11">
      <c r="A4" s="52"/>
      <c r="B4" s="53"/>
      <c r="C4" s="53"/>
      <c r="D4" s="53"/>
      <c r="E4" s="53"/>
      <c r="F4" s="53"/>
      <c r="G4" s="53"/>
      <c r="H4" s="53"/>
    </row>
    <row r="5" spans="1:11" ht="26.25" customHeight="1">
      <c r="A5" s="214" t="s">
        <v>162</v>
      </c>
      <c r="B5" s="215"/>
      <c r="C5" s="215"/>
      <c r="D5" s="215"/>
      <c r="E5" s="215"/>
      <c r="F5" s="215"/>
      <c r="G5" s="215"/>
      <c r="H5" s="215"/>
      <c r="I5" s="216"/>
      <c r="J5" s="216"/>
      <c r="K5" s="216"/>
    </row>
    <row r="6" spans="1:11">
      <c r="A6" s="54"/>
      <c r="C6" s="50"/>
      <c r="D6" s="50"/>
      <c r="E6" s="50"/>
      <c r="F6" s="50"/>
      <c r="G6" s="50"/>
      <c r="H6" s="50"/>
    </row>
    <row r="7" spans="1:11" ht="37.5" customHeight="1">
      <c r="A7" s="214" t="s">
        <v>165</v>
      </c>
      <c r="B7" s="215"/>
      <c r="C7" s="215"/>
      <c r="D7" s="215"/>
      <c r="E7" s="215"/>
      <c r="F7" s="215"/>
      <c r="G7" s="215"/>
      <c r="H7" s="215"/>
      <c r="I7" s="216"/>
      <c r="J7" s="216"/>
      <c r="K7" s="216"/>
    </row>
    <row r="8" spans="1:11">
      <c r="A8" s="55"/>
      <c r="B8" s="56"/>
      <c r="C8" s="56"/>
      <c r="D8" s="56"/>
      <c r="E8" s="56"/>
      <c r="F8" s="56"/>
      <c r="G8" s="56"/>
      <c r="H8" s="56"/>
    </row>
    <row r="9" spans="1:11" ht="69" customHeight="1">
      <c r="A9" s="214" t="s">
        <v>166</v>
      </c>
      <c r="B9" s="215"/>
      <c r="C9" s="215"/>
      <c r="D9" s="215"/>
      <c r="E9" s="215"/>
      <c r="F9" s="215"/>
      <c r="G9" s="215"/>
      <c r="H9" s="215"/>
      <c r="I9" s="216"/>
      <c r="J9" s="216"/>
      <c r="K9" s="216"/>
    </row>
    <row r="10" spans="1:11">
      <c r="A10" s="55"/>
      <c r="B10" s="56"/>
      <c r="C10" s="56"/>
      <c r="D10" s="56"/>
      <c r="E10" s="56"/>
      <c r="F10" s="56"/>
      <c r="G10" s="56"/>
      <c r="H10" s="56"/>
    </row>
    <row r="11" spans="1:11" ht="69" customHeight="1">
      <c r="A11" s="214" t="s">
        <v>167</v>
      </c>
      <c r="B11" s="215"/>
      <c r="C11" s="215"/>
      <c r="D11" s="215"/>
      <c r="E11" s="215"/>
      <c r="F11" s="215"/>
      <c r="G11" s="215"/>
      <c r="H11" s="215"/>
      <c r="I11" s="216"/>
      <c r="J11" s="216"/>
      <c r="K11" s="216"/>
    </row>
    <row r="12" spans="1:11">
      <c r="A12" s="36"/>
      <c r="C12" s="50"/>
      <c r="D12" s="50"/>
      <c r="E12" s="50"/>
      <c r="F12" s="50"/>
      <c r="G12" s="50"/>
      <c r="H12" s="50"/>
    </row>
    <row r="13" spans="1:11" ht="58.5" customHeight="1">
      <c r="A13" s="214" t="s">
        <v>163</v>
      </c>
      <c r="B13" s="215"/>
      <c r="C13" s="215"/>
      <c r="D13" s="215"/>
      <c r="E13" s="215"/>
      <c r="F13" s="215"/>
      <c r="G13" s="215"/>
      <c r="H13" s="215"/>
      <c r="I13" s="216"/>
      <c r="J13" s="216"/>
      <c r="K13" s="216"/>
    </row>
    <row r="14" spans="1:11">
      <c r="A14" s="57"/>
      <c r="C14" s="50"/>
      <c r="D14" s="50"/>
      <c r="E14" s="50"/>
      <c r="F14" s="50"/>
      <c r="G14" s="50"/>
      <c r="H14" s="50"/>
    </row>
    <row r="15" spans="1:11" ht="58.5" customHeight="1">
      <c r="A15" s="214" t="s">
        <v>168</v>
      </c>
      <c r="B15" s="215"/>
      <c r="C15" s="215"/>
      <c r="D15" s="215"/>
      <c r="E15" s="215"/>
      <c r="F15" s="215"/>
      <c r="G15" s="215"/>
      <c r="H15" s="215"/>
      <c r="I15" s="216"/>
      <c r="J15" s="216"/>
      <c r="K15" s="216"/>
    </row>
    <row r="16" spans="1:11">
      <c r="A16" s="57"/>
      <c r="C16" s="50"/>
      <c r="D16" s="50"/>
      <c r="E16" s="50"/>
      <c r="F16" s="50"/>
      <c r="G16" s="50"/>
      <c r="H16" s="50"/>
    </row>
    <row r="17" spans="1:11" ht="72" customHeight="1">
      <c r="A17" s="214" t="s">
        <v>221</v>
      </c>
      <c r="B17" s="215"/>
      <c r="C17" s="215"/>
      <c r="D17" s="215"/>
      <c r="E17" s="215"/>
      <c r="F17" s="215"/>
      <c r="G17" s="215"/>
      <c r="H17" s="215"/>
      <c r="I17" s="216"/>
      <c r="J17" s="216"/>
      <c r="K17" s="216"/>
    </row>
  </sheetData>
  <mergeCells count="8">
    <mergeCell ref="A3:K3"/>
    <mergeCell ref="A5:K5"/>
    <mergeCell ref="A7:K7"/>
    <mergeCell ref="A9:K9"/>
    <mergeCell ref="A17:K17"/>
    <mergeCell ref="A11:K11"/>
    <mergeCell ref="A13:K13"/>
    <mergeCell ref="A15:K1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Resumo</vt:lpstr>
      <vt:lpstr>Planejamento</vt:lpstr>
      <vt:lpstr>Histórico de Versões</vt:lpstr>
      <vt:lpstr>Parâmetros</vt:lpstr>
      <vt:lpstr>Classificação Padrão</vt:lpstr>
      <vt:lpstr>Glossário</vt:lpstr>
      <vt:lpstr>Planejamento!Area_de_impressao</vt:lpstr>
      <vt:lpstr>Resumo!Area_de_impressao</vt:lpstr>
      <vt:lpstr>RecursosBacen</vt:lpstr>
      <vt:lpstr>RecursosCast</vt:lpstr>
      <vt:lpstr>RecursosFabrica</vt:lpstr>
      <vt:lpstr>RecursosHumanos</vt:lpstr>
      <vt:lpstr>Planejamento!Titulos_de_impressao</vt:lpstr>
    </vt:vector>
  </TitlesOfParts>
  <Company>Banco Central do Brasil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Pinheiro</dc:creator>
  <cp:lastModifiedBy>Diego Pinheiro</cp:lastModifiedBy>
  <cp:lastPrinted>2009-02-10T18:33:35Z</cp:lastPrinted>
  <dcterms:created xsi:type="dcterms:W3CDTF">2006-06-30T17:51:07Z</dcterms:created>
  <dcterms:modified xsi:type="dcterms:W3CDTF">2010-04-23T02:25:41Z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-1944566523</vt:i4>
  </property>
  <property fmtid="{D5CDD505-2E9C-101B-9397-08002B2CF9AE}" pid="3" name="_NewReviewCycle">
    <vt:lpwstr/>
  </property>
  <property fmtid="{D5CDD505-2E9C-101B-9397-08002B2CF9AE}" pid="4" name="_EmailSubject">
    <vt:lpwstr>Planilha ADCOM2</vt:lpwstr>
  </property>
  <property fmtid="{D5CDD505-2E9C-101B-9397-08002B2CF9AE}" pid="5" name="_AuthorEmail">
    <vt:lpwstr>deinf.lugomes@bc</vt:lpwstr>
  </property>
  <property fmtid="{D5CDD505-2E9C-101B-9397-08002B2CF9AE}" pid="6" name="_AuthorEmailDisplayName">
    <vt:lpwstr>Luciana Gomes Valenca</vt:lpwstr>
  </property>
  <property fmtid="{D5CDD505-2E9C-101B-9397-08002B2CF9AE}" pid="7" name="_PreviousAdHocReviewCycleID">
    <vt:i4>1896282864</vt:i4>
  </property>
  <property fmtid="{D5CDD505-2E9C-101B-9397-08002B2CF9AE}" pid="8" name="_ReviewingToolsShownOnce">
    <vt:lpwstr/>
  </property>
</Properties>
</file>