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Docs\Proposals\FIO RFP I - Lembke Glider\Data Analysis\Tagging\"/>
    </mc:Choice>
  </mc:AlternateContent>
  <bookViews>
    <workbookView xWindow="120" yWindow="90" windowWidth="23895" windowHeight="14535" tabRatio="787" firstSheet="4" activeTab="9"/>
  </bookViews>
  <sheets>
    <sheet name="allpipe_Station_Filter" sheetId="10" r:id="rId1"/>
    <sheet name="Moored Tag Pings" sheetId="11" r:id="rId2"/>
    <sheet name="Moored Pings Chart" sheetId="12" r:id="rId3"/>
    <sheet name="glider_Crosstab" sheetId="4" r:id="rId4"/>
    <sheet name="Time Near Nodes" sheetId="9" r:id="rId5"/>
    <sheet name="Glider Tag Pings" sheetId="3" r:id="rId6"/>
    <sheet name="Glider Pings Chart" sheetId="5" r:id="rId7"/>
    <sheet name="Glider Receiver Detections" sheetId="14" r:id="rId8"/>
    <sheet name="Combined Pings" sheetId="6" r:id="rId9"/>
    <sheet name="Combined Chart" sheetId="8" r:id="rId10"/>
  </sheets>
  <definedNames>
    <definedName name="allpipe_Crosstab">#REF!</definedName>
    <definedName name="allpipe_Station_Filter" localSheetId="0">allpipe_Station_Filter!$A$1:$K$454</definedName>
    <definedName name="glider_Crosstab">glider_Crosstab!$A$3:$AO$57</definedName>
  </definedNames>
  <calcPr calcId="152511"/>
  <fileRecoveryPr repairLoad="1"/>
</workbook>
</file>

<file path=xl/calcChain.xml><?xml version="1.0" encoding="utf-8"?>
<calcChain xmlns="http://schemas.openxmlformats.org/spreadsheetml/2006/main">
  <c r="B4" i="14" l="1"/>
  <c r="B5" i="14"/>
  <c r="B6" i="14"/>
  <c r="B7" i="14"/>
  <c r="B8" i="14"/>
  <c r="B9" i="14"/>
  <c r="B10" i="14"/>
  <c r="B11" i="14"/>
  <c r="B3" i="14"/>
  <c r="B13" i="14" s="1"/>
  <c r="F13" i="14" s="1"/>
  <c r="AF6" i="11" l="1"/>
  <c r="AG6" i="11"/>
  <c r="AH6" i="11"/>
  <c r="AG7" i="11"/>
  <c r="AB8" i="11"/>
  <c r="AC8" i="11"/>
  <c r="AI8" i="11"/>
  <c r="AB9" i="11"/>
  <c r="AC9" i="11"/>
  <c r="AE9" i="11"/>
  <c r="AH9" i="11"/>
  <c r="AI9" i="11"/>
  <c r="AB10" i="11"/>
  <c r="AC10" i="11"/>
  <c r="AH10" i="11"/>
  <c r="AI10" i="11"/>
  <c r="AH11" i="11"/>
  <c r="AI11" i="11"/>
  <c r="AA12" i="11"/>
  <c r="AB12" i="11"/>
  <c r="AH12" i="11"/>
  <c r="AI12" i="11"/>
  <c r="AA13" i="11"/>
  <c r="AK13" i="11" s="1"/>
  <c r="AE13" i="11"/>
  <c r="AF13" i="11"/>
  <c r="AG13" i="11"/>
  <c r="AH13" i="11"/>
  <c r="AI13" i="11"/>
  <c r="AF14" i="11"/>
  <c r="AG14" i="11"/>
  <c r="AH14" i="11"/>
  <c r="AC15" i="11"/>
  <c r="AG15" i="11"/>
  <c r="AB16" i="11"/>
  <c r="AC16" i="11"/>
  <c r="AE16" i="11"/>
  <c r="AI16" i="11"/>
  <c r="AB17" i="11"/>
  <c r="AC17" i="11"/>
  <c r="AE17" i="11"/>
  <c r="AH17" i="11"/>
  <c r="AI17" i="11"/>
  <c r="AB18" i="11"/>
  <c r="AC18" i="11"/>
  <c r="AK18" i="11" s="1"/>
  <c r="AG18" i="11"/>
  <c r="AH18" i="11"/>
  <c r="AI18" i="11"/>
  <c r="AH19" i="11"/>
  <c r="AI19" i="11"/>
  <c r="AA20" i="11"/>
  <c r="AG20" i="11"/>
  <c r="AH20" i="11"/>
  <c r="AI20" i="11"/>
  <c r="AA21" i="11"/>
  <c r="AH21" i="11"/>
  <c r="AI21" i="11"/>
  <c r="AC22" i="11"/>
  <c r="AE22" i="11"/>
  <c r="AH22" i="11"/>
  <c r="AB23" i="11"/>
  <c r="AC23" i="11"/>
  <c r="AE23" i="11"/>
  <c r="AF23" i="11"/>
  <c r="AB24" i="11"/>
  <c r="AC24" i="11"/>
  <c r="AI24" i="11"/>
  <c r="AE25" i="11"/>
  <c r="AH25" i="11"/>
  <c r="AI25" i="11"/>
  <c r="AA26" i="11"/>
  <c r="AK26" i="11" s="1"/>
  <c r="AH26" i="11"/>
  <c r="AI26" i="11"/>
  <c r="AA27" i="11"/>
  <c r="AB27" i="11"/>
  <c r="AH27" i="11"/>
  <c r="AI27" i="11"/>
  <c r="AA28" i="11"/>
  <c r="AK28" i="11" s="1"/>
  <c r="AB28" i="11"/>
  <c r="AH28" i="11"/>
  <c r="AI28" i="11"/>
  <c r="AA29" i="11"/>
  <c r="AE29" i="11"/>
  <c r="AF29" i="11"/>
  <c r="AH29" i="11"/>
  <c r="AI29" i="11"/>
  <c r="AC30" i="11"/>
  <c r="AE30" i="11"/>
  <c r="AF30" i="11"/>
  <c r="AG30" i="11"/>
  <c r="AH30" i="11"/>
  <c r="AF31" i="11"/>
  <c r="AG31" i="11"/>
  <c r="AE32" i="11"/>
  <c r="AF32" i="11"/>
  <c r="AI32" i="11"/>
  <c r="AB33" i="11"/>
  <c r="AH33" i="11"/>
  <c r="AI33" i="11"/>
  <c r="AA34" i="11"/>
  <c r="AB34" i="11"/>
  <c r="AC34" i="11"/>
  <c r="AH34" i="11"/>
  <c r="AI34" i="11"/>
  <c r="AB35" i="11"/>
  <c r="AC35" i="11"/>
  <c r="AF35" i="11"/>
  <c r="AH35" i="11"/>
  <c r="AI35" i="11"/>
  <c r="AA36" i="11"/>
  <c r="AB36" i="11"/>
  <c r="AF36" i="11"/>
  <c r="AG36" i="11"/>
  <c r="AH36" i="11"/>
  <c r="AI36" i="11"/>
  <c r="AA37" i="11"/>
  <c r="AH37" i="11"/>
  <c r="AI37" i="11"/>
  <c r="AE38" i="11"/>
  <c r="AF38" i="11"/>
  <c r="AG38" i="11"/>
  <c r="AH38" i="11"/>
  <c r="AB39" i="11"/>
  <c r="AF39" i="11"/>
  <c r="AG39" i="11"/>
  <c r="AB40" i="11"/>
  <c r="AC40" i="11"/>
  <c r="AI40" i="11"/>
  <c r="AB41" i="11"/>
  <c r="AC41" i="11"/>
  <c r="AH41" i="11"/>
  <c r="AI41" i="11"/>
  <c r="AA42" i="11"/>
  <c r="AK42" i="11" s="1"/>
  <c r="AB42" i="11"/>
  <c r="AC42" i="11"/>
  <c r="AH42" i="11"/>
  <c r="AI42" i="11"/>
  <c r="AB43" i="11"/>
  <c r="AK43" i="11" s="1"/>
  <c r="AC43" i="11"/>
  <c r="AF43" i="11"/>
  <c r="AH43" i="11"/>
  <c r="AI43" i="11"/>
  <c r="AA44" i="11"/>
  <c r="AB44" i="11"/>
  <c r="AE44" i="11"/>
  <c r="AF44" i="11"/>
  <c r="AG44" i="11"/>
  <c r="AH44" i="11"/>
  <c r="AI44" i="11"/>
  <c r="AA45" i="11"/>
  <c r="AF45" i="11"/>
  <c r="AG45" i="11"/>
  <c r="AH45" i="11"/>
  <c r="AI45" i="11"/>
  <c r="AC46" i="11"/>
  <c r="AH46" i="11"/>
  <c r="AB47" i="11"/>
  <c r="AC47" i="11"/>
  <c r="AB48" i="11"/>
  <c r="AC48" i="11"/>
  <c r="AI48" i="11"/>
  <c r="AB49" i="11"/>
  <c r="AC49" i="11"/>
  <c r="AE49" i="11"/>
  <c r="AH49" i="11"/>
  <c r="AI49" i="11"/>
  <c r="AB50" i="11"/>
  <c r="AC50" i="11"/>
  <c r="AG50" i="11"/>
  <c r="AH50" i="11"/>
  <c r="AI50" i="11"/>
  <c r="AF51" i="11"/>
  <c r="AH51" i="11"/>
  <c r="AI51" i="11"/>
  <c r="AA52" i="11"/>
  <c r="AG52" i="11"/>
  <c r="AH52" i="11"/>
  <c r="AI52" i="11"/>
  <c r="AA53" i="11"/>
  <c r="AH53" i="11"/>
  <c r="AI53" i="11"/>
  <c r="AC54" i="11"/>
  <c r="AE54" i="11"/>
  <c r="AH54" i="11"/>
  <c r="AB55" i="11"/>
  <c r="AC55" i="11"/>
  <c r="AE55" i="11"/>
  <c r="AF55" i="11"/>
  <c r="AB56" i="11"/>
  <c r="AC56" i="11"/>
  <c r="AE56" i="11"/>
  <c r="AI56" i="11"/>
  <c r="AE57" i="11"/>
  <c r="AH57" i="11"/>
  <c r="AI57" i="11"/>
  <c r="AA58" i="11"/>
  <c r="AK58" i="11" s="1"/>
  <c r="AG58" i="11"/>
  <c r="AH58" i="11"/>
  <c r="AI58" i="11"/>
  <c r="AB59" i="11"/>
  <c r="AH59" i="11"/>
  <c r="AI59" i="11"/>
  <c r="AA60" i="11"/>
  <c r="AB60" i="11"/>
  <c r="AH60" i="11"/>
  <c r="AI60" i="11"/>
  <c r="AA61" i="11"/>
  <c r="AE61" i="11"/>
  <c r="AF61" i="11"/>
  <c r="AH61" i="11"/>
  <c r="AI61" i="11"/>
  <c r="AC62" i="11"/>
  <c r="AE62" i="11"/>
  <c r="AF62" i="11"/>
  <c r="AG62" i="11"/>
  <c r="AH62" i="11"/>
  <c r="AE64" i="11"/>
  <c r="AF64" i="11"/>
  <c r="AI64" i="11"/>
  <c r="AA65" i="11"/>
  <c r="AB65" i="11"/>
  <c r="AH65" i="11"/>
  <c r="AI65" i="11"/>
  <c r="AB5" i="11"/>
  <c r="AC5" i="11"/>
  <c r="AD5" i="11"/>
  <c r="AI5" i="11"/>
  <c r="AA5" i="11"/>
  <c r="AK5" i="11" s="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5" i="11"/>
  <c r="O6" i="11"/>
  <c r="AB6" i="11" s="1"/>
  <c r="P6" i="11"/>
  <c r="AC6" i="11" s="1"/>
  <c r="Q6" i="11"/>
  <c r="AD6" i="11" s="1"/>
  <c r="R6" i="11"/>
  <c r="AE6" i="11" s="1"/>
  <c r="S6" i="11"/>
  <c r="T6" i="11"/>
  <c r="U6" i="11"/>
  <c r="V6" i="11"/>
  <c r="AI6" i="11" s="1"/>
  <c r="O7" i="11"/>
  <c r="AB7" i="11" s="1"/>
  <c r="P7" i="11"/>
  <c r="AC7" i="11" s="1"/>
  <c r="Q7" i="11"/>
  <c r="AD7" i="11" s="1"/>
  <c r="R7" i="11"/>
  <c r="AE7" i="11" s="1"/>
  <c r="S7" i="11"/>
  <c r="AF7" i="11" s="1"/>
  <c r="T7" i="11"/>
  <c r="U7" i="11"/>
  <c r="AH7" i="11" s="1"/>
  <c r="V7" i="11"/>
  <c r="AI7" i="11" s="1"/>
  <c r="O8" i="11"/>
  <c r="P8" i="11"/>
  <c r="Q8" i="11"/>
  <c r="AD8" i="11" s="1"/>
  <c r="R8" i="11"/>
  <c r="AE8" i="11" s="1"/>
  <c r="S8" i="11"/>
  <c r="AF8" i="11" s="1"/>
  <c r="T8" i="11"/>
  <c r="AG8" i="11" s="1"/>
  <c r="U8" i="11"/>
  <c r="AH8" i="11" s="1"/>
  <c r="V8" i="11"/>
  <c r="O9" i="11"/>
  <c r="P9" i="11"/>
  <c r="Q9" i="11"/>
  <c r="AD9" i="11" s="1"/>
  <c r="R9" i="11"/>
  <c r="S9" i="11"/>
  <c r="AF9" i="11" s="1"/>
  <c r="T9" i="11"/>
  <c r="AG9" i="11" s="1"/>
  <c r="U9" i="11"/>
  <c r="V9" i="11"/>
  <c r="O10" i="11"/>
  <c r="P10" i="11"/>
  <c r="Q10" i="11"/>
  <c r="AD10" i="11" s="1"/>
  <c r="R10" i="11"/>
  <c r="AE10" i="11" s="1"/>
  <c r="S10" i="11"/>
  <c r="AF10" i="11" s="1"/>
  <c r="T10" i="11"/>
  <c r="AG10" i="11" s="1"/>
  <c r="U10" i="11"/>
  <c r="V10" i="11"/>
  <c r="O11" i="11"/>
  <c r="AB11" i="11" s="1"/>
  <c r="P11" i="11"/>
  <c r="AC11" i="11" s="1"/>
  <c r="Q11" i="11"/>
  <c r="AD11" i="11" s="1"/>
  <c r="R11" i="11"/>
  <c r="AE11" i="11" s="1"/>
  <c r="S11" i="11"/>
  <c r="AF11" i="11" s="1"/>
  <c r="T11" i="11"/>
  <c r="AG11" i="11" s="1"/>
  <c r="U11" i="11"/>
  <c r="V11" i="11"/>
  <c r="O12" i="11"/>
  <c r="P12" i="11"/>
  <c r="AC12" i="11" s="1"/>
  <c r="Q12" i="11"/>
  <c r="AD12" i="11" s="1"/>
  <c r="R12" i="11"/>
  <c r="AE12" i="11" s="1"/>
  <c r="S12" i="11"/>
  <c r="AF12" i="11" s="1"/>
  <c r="T12" i="11"/>
  <c r="AG12" i="11" s="1"/>
  <c r="U12" i="11"/>
  <c r="V12" i="11"/>
  <c r="O13" i="11"/>
  <c r="AB13" i="11" s="1"/>
  <c r="P13" i="11"/>
  <c r="AC13" i="11" s="1"/>
  <c r="Q13" i="11"/>
  <c r="AD13" i="11" s="1"/>
  <c r="R13" i="11"/>
  <c r="S13" i="11"/>
  <c r="T13" i="11"/>
  <c r="U13" i="11"/>
  <c r="V13" i="11"/>
  <c r="O14" i="11"/>
  <c r="AB14" i="11" s="1"/>
  <c r="P14" i="11"/>
  <c r="AC14" i="11" s="1"/>
  <c r="Q14" i="11"/>
  <c r="AD14" i="11" s="1"/>
  <c r="R14" i="11"/>
  <c r="AE14" i="11" s="1"/>
  <c r="S14" i="11"/>
  <c r="T14" i="11"/>
  <c r="U14" i="11"/>
  <c r="V14" i="11"/>
  <c r="AI14" i="11" s="1"/>
  <c r="O15" i="11"/>
  <c r="AB15" i="11" s="1"/>
  <c r="P15" i="11"/>
  <c r="Q15" i="11"/>
  <c r="AD15" i="11" s="1"/>
  <c r="R15" i="11"/>
  <c r="AE15" i="11" s="1"/>
  <c r="S15" i="11"/>
  <c r="AF15" i="11" s="1"/>
  <c r="T15" i="11"/>
  <c r="U15" i="11"/>
  <c r="AH15" i="11" s="1"/>
  <c r="V15" i="11"/>
  <c r="AI15" i="11" s="1"/>
  <c r="O16" i="11"/>
  <c r="P16" i="11"/>
  <c r="Q16" i="11"/>
  <c r="AD16" i="11" s="1"/>
  <c r="R16" i="11"/>
  <c r="S16" i="11"/>
  <c r="AF16" i="11" s="1"/>
  <c r="T16" i="11"/>
  <c r="AG16" i="11" s="1"/>
  <c r="U16" i="11"/>
  <c r="AH16" i="11" s="1"/>
  <c r="V16" i="11"/>
  <c r="O17" i="11"/>
  <c r="P17" i="11"/>
  <c r="Q17" i="11"/>
  <c r="AD17" i="11" s="1"/>
  <c r="R17" i="11"/>
  <c r="S17" i="11"/>
  <c r="AF17" i="11" s="1"/>
  <c r="T17" i="11"/>
  <c r="AG17" i="11" s="1"/>
  <c r="U17" i="11"/>
  <c r="V17" i="11"/>
  <c r="O18" i="11"/>
  <c r="P18" i="11"/>
  <c r="Q18" i="11"/>
  <c r="AD18" i="11" s="1"/>
  <c r="R18" i="11"/>
  <c r="AE18" i="11" s="1"/>
  <c r="S18" i="11"/>
  <c r="AF18" i="11" s="1"/>
  <c r="T18" i="11"/>
  <c r="U18" i="11"/>
  <c r="V18" i="11"/>
  <c r="O19" i="11"/>
  <c r="AB19" i="11" s="1"/>
  <c r="AK19" i="11" s="1"/>
  <c r="P19" i="11"/>
  <c r="AC19" i="11" s="1"/>
  <c r="Q19" i="11"/>
  <c r="AD19" i="11" s="1"/>
  <c r="R19" i="11"/>
  <c r="AE19" i="11" s="1"/>
  <c r="S19" i="11"/>
  <c r="AF19" i="11" s="1"/>
  <c r="T19" i="11"/>
  <c r="AG19" i="11" s="1"/>
  <c r="U19" i="11"/>
  <c r="V19" i="11"/>
  <c r="O20" i="11"/>
  <c r="AB20" i="11" s="1"/>
  <c r="P20" i="11"/>
  <c r="AC20" i="11" s="1"/>
  <c r="Q20" i="11"/>
  <c r="AD20" i="11" s="1"/>
  <c r="R20" i="11"/>
  <c r="AE20" i="11" s="1"/>
  <c r="S20" i="11"/>
  <c r="AF20" i="11" s="1"/>
  <c r="T20" i="11"/>
  <c r="U20" i="11"/>
  <c r="V20" i="11"/>
  <c r="O21" i="11"/>
  <c r="AB21" i="11" s="1"/>
  <c r="P21" i="11"/>
  <c r="AC21" i="11" s="1"/>
  <c r="Q21" i="11"/>
  <c r="AD21" i="11" s="1"/>
  <c r="R21" i="11"/>
  <c r="AE21" i="11" s="1"/>
  <c r="S21" i="11"/>
  <c r="AF21" i="11" s="1"/>
  <c r="T21" i="11"/>
  <c r="AG21" i="11" s="1"/>
  <c r="U21" i="11"/>
  <c r="V21" i="11"/>
  <c r="O22" i="11"/>
  <c r="AB22" i="11" s="1"/>
  <c r="P22" i="11"/>
  <c r="Q22" i="11"/>
  <c r="AD22" i="11" s="1"/>
  <c r="R22" i="11"/>
  <c r="S22" i="11"/>
  <c r="AF22" i="11" s="1"/>
  <c r="T22" i="11"/>
  <c r="AG22" i="11" s="1"/>
  <c r="U22" i="11"/>
  <c r="V22" i="11"/>
  <c r="AI22" i="11" s="1"/>
  <c r="O23" i="11"/>
  <c r="P23" i="11"/>
  <c r="Q23" i="11"/>
  <c r="AD23" i="11" s="1"/>
  <c r="R23" i="11"/>
  <c r="S23" i="11"/>
  <c r="T23" i="11"/>
  <c r="AG23" i="11" s="1"/>
  <c r="U23" i="11"/>
  <c r="AH23" i="11" s="1"/>
  <c r="V23" i="11"/>
  <c r="AI23" i="11" s="1"/>
  <c r="O24" i="11"/>
  <c r="P24" i="11"/>
  <c r="Q24" i="11"/>
  <c r="AD24" i="11" s="1"/>
  <c r="R24" i="11"/>
  <c r="AE24" i="11" s="1"/>
  <c r="S24" i="11"/>
  <c r="AF24" i="11" s="1"/>
  <c r="T24" i="11"/>
  <c r="AG24" i="11" s="1"/>
  <c r="U24" i="11"/>
  <c r="AH24" i="11" s="1"/>
  <c r="V24" i="11"/>
  <c r="O25" i="11"/>
  <c r="AB25" i="11" s="1"/>
  <c r="P25" i="11"/>
  <c r="AC25" i="11" s="1"/>
  <c r="Q25" i="11"/>
  <c r="AD25" i="11" s="1"/>
  <c r="R25" i="11"/>
  <c r="S25" i="11"/>
  <c r="AF25" i="11" s="1"/>
  <c r="T25" i="11"/>
  <c r="AG25" i="11" s="1"/>
  <c r="U25" i="11"/>
  <c r="V25" i="11"/>
  <c r="O26" i="11"/>
  <c r="AB26" i="11" s="1"/>
  <c r="P26" i="11"/>
  <c r="AC26" i="11" s="1"/>
  <c r="Q26" i="11"/>
  <c r="AD26" i="11" s="1"/>
  <c r="R26" i="11"/>
  <c r="AE26" i="11" s="1"/>
  <c r="S26" i="11"/>
  <c r="AF26" i="11" s="1"/>
  <c r="T26" i="11"/>
  <c r="AG26" i="11" s="1"/>
  <c r="U26" i="11"/>
  <c r="V26" i="11"/>
  <c r="O27" i="11"/>
  <c r="P27" i="11"/>
  <c r="AC27" i="11" s="1"/>
  <c r="AK27" i="11" s="1"/>
  <c r="Q27" i="11"/>
  <c r="AD27" i="11" s="1"/>
  <c r="R27" i="11"/>
  <c r="AE27" i="11" s="1"/>
  <c r="S27" i="11"/>
  <c r="AF27" i="11" s="1"/>
  <c r="T27" i="11"/>
  <c r="AG27" i="11" s="1"/>
  <c r="U27" i="11"/>
  <c r="V27" i="11"/>
  <c r="O28" i="11"/>
  <c r="P28" i="11"/>
  <c r="AC28" i="11" s="1"/>
  <c r="Q28" i="11"/>
  <c r="AD28" i="11" s="1"/>
  <c r="R28" i="11"/>
  <c r="AE28" i="11" s="1"/>
  <c r="S28" i="11"/>
  <c r="AF28" i="11" s="1"/>
  <c r="T28" i="11"/>
  <c r="AG28" i="11" s="1"/>
  <c r="U28" i="11"/>
  <c r="V28" i="11"/>
  <c r="O29" i="11"/>
  <c r="AB29" i="11" s="1"/>
  <c r="P29" i="11"/>
  <c r="AC29" i="11" s="1"/>
  <c r="Q29" i="11"/>
  <c r="AD29" i="11" s="1"/>
  <c r="AK29" i="11" s="1"/>
  <c r="R29" i="11"/>
  <c r="S29" i="11"/>
  <c r="T29" i="11"/>
  <c r="AG29" i="11" s="1"/>
  <c r="U29" i="11"/>
  <c r="V29" i="11"/>
  <c r="O30" i="11"/>
  <c r="AB30" i="11" s="1"/>
  <c r="P30" i="11"/>
  <c r="Q30" i="11"/>
  <c r="AD30" i="11" s="1"/>
  <c r="R30" i="11"/>
  <c r="S30" i="11"/>
  <c r="T30" i="11"/>
  <c r="U30" i="11"/>
  <c r="V30" i="11"/>
  <c r="AI30" i="11" s="1"/>
  <c r="O31" i="11"/>
  <c r="AB31" i="11" s="1"/>
  <c r="P31" i="11"/>
  <c r="AC31" i="11" s="1"/>
  <c r="Q31" i="11"/>
  <c r="AD31" i="11" s="1"/>
  <c r="R31" i="11"/>
  <c r="AE31" i="11" s="1"/>
  <c r="S31" i="11"/>
  <c r="T31" i="11"/>
  <c r="U31" i="11"/>
  <c r="AH31" i="11" s="1"/>
  <c r="V31" i="11"/>
  <c r="AI31" i="11" s="1"/>
  <c r="O32" i="11"/>
  <c r="AB32" i="11" s="1"/>
  <c r="P32" i="11"/>
  <c r="AC32" i="11" s="1"/>
  <c r="Q32" i="11"/>
  <c r="AD32" i="11" s="1"/>
  <c r="R32" i="11"/>
  <c r="S32" i="11"/>
  <c r="T32" i="11"/>
  <c r="AG32" i="11" s="1"/>
  <c r="U32" i="11"/>
  <c r="AH32" i="11" s="1"/>
  <c r="V32" i="11"/>
  <c r="O33" i="11"/>
  <c r="P33" i="11"/>
  <c r="AC33" i="11" s="1"/>
  <c r="Q33" i="11"/>
  <c r="AD33" i="11" s="1"/>
  <c r="R33" i="11"/>
  <c r="AE33" i="11" s="1"/>
  <c r="S33" i="11"/>
  <c r="AF33" i="11" s="1"/>
  <c r="T33" i="11"/>
  <c r="AG33" i="11" s="1"/>
  <c r="U33" i="11"/>
  <c r="V33" i="11"/>
  <c r="O34" i="11"/>
  <c r="P34" i="11"/>
  <c r="Q34" i="11"/>
  <c r="AD34" i="11" s="1"/>
  <c r="R34" i="11"/>
  <c r="AE34" i="11" s="1"/>
  <c r="S34" i="11"/>
  <c r="AF34" i="11" s="1"/>
  <c r="T34" i="11"/>
  <c r="AG34" i="11" s="1"/>
  <c r="U34" i="11"/>
  <c r="V34" i="11"/>
  <c r="O35" i="11"/>
  <c r="P35" i="11"/>
  <c r="Q35" i="11"/>
  <c r="AD35" i="11" s="1"/>
  <c r="R35" i="11"/>
  <c r="AE35" i="11" s="1"/>
  <c r="S35" i="11"/>
  <c r="T35" i="11"/>
  <c r="AG35" i="11" s="1"/>
  <c r="U35" i="11"/>
  <c r="V35" i="11"/>
  <c r="O36" i="11"/>
  <c r="P36" i="11"/>
  <c r="AC36" i="11" s="1"/>
  <c r="Q36" i="11"/>
  <c r="AD36" i="11" s="1"/>
  <c r="R36" i="11"/>
  <c r="AE36" i="11" s="1"/>
  <c r="S36" i="11"/>
  <c r="T36" i="11"/>
  <c r="U36" i="11"/>
  <c r="V36" i="11"/>
  <c r="O37" i="11"/>
  <c r="AB37" i="11" s="1"/>
  <c r="P37" i="11"/>
  <c r="AC37" i="11" s="1"/>
  <c r="Q37" i="11"/>
  <c r="AD37" i="11" s="1"/>
  <c r="R37" i="11"/>
  <c r="AE37" i="11" s="1"/>
  <c r="S37" i="11"/>
  <c r="AF37" i="11" s="1"/>
  <c r="T37" i="11"/>
  <c r="AG37" i="11" s="1"/>
  <c r="U37" i="11"/>
  <c r="V37" i="11"/>
  <c r="O38" i="11"/>
  <c r="AB38" i="11" s="1"/>
  <c r="P38" i="11"/>
  <c r="AC38" i="11" s="1"/>
  <c r="Q38" i="11"/>
  <c r="AD38" i="11" s="1"/>
  <c r="R38" i="11"/>
  <c r="S38" i="11"/>
  <c r="T38" i="11"/>
  <c r="U38" i="11"/>
  <c r="V38" i="11"/>
  <c r="AI38" i="11" s="1"/>
  <c r="O39" i="11"/>
  <c r="P39" i="11"/>
  <c r="AC39" i="11" s="1"/>
  <c r="Q39" i="11"/>
  <c r="AD39" i="11" s="1"/>
  <c r="R39" i="11"/>
  <c r="AE39" i="11" s="1"/>
  <c r="S39" i="11"/>
  <c r="T39" i="11"/>
  <c r="U39" i="11"/>
  <c r="AH39" i="11" s="1"/>
  <c r="V39" i="11"/>
  <c r="AI39" i="11" s="1"/>
  <c r="O40" i="11"/>
  <c r="P40" i="11"/>
  <c r="Q40" i="11"/>
  <c r="AD40" i="11" s="1"/>
  <c r="R40" i="11"/>
  <c r="AE40" i="11" s="1"/>
  <c r="S40" i="11"/>
  <c r="AF40" i="11" s="1"/>
  <c r="T40" i="11"/>
  <c r="AG40" i="11" s="1"/>
  <c r="U40" i="11"/>
  <c r="AH40" i="11" s="1"/>
  <c r="V40" i="11"/>
  <c r="O41" i="11"/>
  <c r="P41" i="11"/>
  <c r="Q41" i="11"/>
  <c r="AD41" i="11" s="1"/>
  <c r="R41" i="11"/>
  <c r="AE41" i="11" s="1"/>
  <c r="S41" i="11"/>
  <c r="AF41" i="11" s="1"/>
  <c r="T41" i="11"/>
  <c r="AG41" i="11" s="1"/>
  <c r="U41" i="11"/>
  <c r="V41" i="11"/>
  <c r="O42" i="11"/>
  <c r="P42" i="11"/>
  <c r="Q42" i="11"/>
  <c r="AD42" i="11" s="1"/>
  <c r="R42" i="11"/>
  <c r="AE42" i="11" s="1"/>
  <c r="S42" i="11"/>
  <c r="AF42" i="11" s="1"/>
  <c r="T42" i="11"/>
  <c r="AG42" i="11" s="1"/>
  <c r="U42" i="11"/>
  <c r="V42" i="11"/>
  <c r="O43" i="11"/>
  <c r="P43" i="11"/>
  <c r="Q43" i="11"/>
  <c r="AD43" i="11" s="1"/>
  <c r="R43" i="11"/>
  <c r="AE43" i="11" s="1"/>
  <c r="S43" i="11"/>
  <c r="T43" i="11"/>
  <c r="AG43" i="11" s="1"/>
  <c r="U43" i="11"/>
  <c r="V43" i="11"/>
  <c r="O44" i="11"/>
  <c r="P44" i="11"/>
  <c r="AC44" i="11" s="1"/>
  <c r="Q44" i="11"/>
  <c r="AD44" i="11" s="1"/>
  <c r="AK44" i="11" s="1"/>
  <c r="R44" i="11"/>
  <c r="S44" i="11"/>
  <c r="T44" i="11"/>
  <c r="U44" i="11"/>
  <c r="V44" i="11"/>
  <c r="O45" i="11"/>
  <c r="AB45" i="11" s="1"/>
  <c r="P45" i="11"/>
  <c r="AC45" i="11" s="1"/>
  <c r="Q45" i="11"/>
  <c r="AD45" i="11" s="1"/>
  <c r="R45" i="11"/>
  <c r="AE45" i="11" s="1"/>
  <c r="S45" i="11"/>
  <c r="T45" i="11"/>
  <c r="U45" i="11"/>
  <c r="V45" i="11"/>
  <c r="O46" i="11"/>
  <c r="AB46" i="11" s="1"/>
  <c r="P46" i="11"/>
  <c r="Q46" i="11"/>
  <c r="AD46" i="11" s="1"/>
  <c r="R46" i="11"/>
  <c r="AE46" i="11" s="1"/>
  <c r="S46" i="11"/>
  <c r="AF46" i="11" s="1"/>
  <c r="T46" i="11"/>
  <c r="AG46" i="11" s="1"/>
  <c r="U46" i="11"/>
  <c r="V46" i="11"/>
  <c r="AI46" i="11" s="1"/>
  <c r="O47" i="11"/>
  <c r="P47" i="11"/>
  <c r="Q47" i="11"/>
  <c r="AD47" i="11" s="1"/>
  <c r="R47" i="11"/>
  <c r="AE47" i="11" s="1"/>
  <c r="S47" i="11"/>
  <c r="AF47" i="11" s="1"/>
  <c r="T47" i="11"/>
  <c r="AG47" i="11" s="1"/>
  <c r="U47" i="11"/>
  <c r="AH47" i="11" s="1"/>
  <c r="V47" i="11"/>
  <c r="AI47" i="11" s="1"/>
  <c r="O48" i="11"/>
  <c r="P48" i="11"/>
  <c r="Q48" i="11"/>
  <c r="AD48" i="11" s="1"/>
  <c r="R48" i="11"/>
  <c r="AE48" i="11" s="1"/>
  <c r="S48" i="11"/>
  <c r="AF48" i="11" s="1"/>
  <c r="T48" i="11"/>
  <c r="AG48" i="11" s="1"/>
  <c r="U48" i="11"/>
  <c r="AH48" i="11" s="1"/>
  <c r="V48" i="11"/>
  <c r="O49" i="11"/>
  <c r="P49" i="11"/>
  <c r="Q49" i="11"/>
  <c r="AD49" i="11" s="1"/>
  <c r="R49" i="11"/>
  <c r="S49" i="11"/>
  <c r="AF49" i="11" s="1"/>
  <c r="T49" i="11"/>
  <c r="AG49" i="11" s="1"/>
  <c r="U49" i="11"/>
  <c r="V49" i="11"/>
  <c r="O50" i="11"/>
  <c r="P50" i="11"/>
  <c r="Q50" i="11"/>
  <c r="AD50" i="11" s="1"/>
  <c r="R50" i="11"/>
  <c r="AE50" i="11" s="1"/>
  <c r="S50" i="11"/>
  <c r="AF50" i="11" s="1"/>
  <c r="T50" i="11"/>
  <c r="U50" i="11"/>
  <c r="V50" i="11"/>
  <c r="O51" i="11"/>
  <c r="AB51" i="11" s="1"/>
  <c r="P51" i="11"/>
  <c r="AC51" i="11" s="1"/>
  <c r="Q51" i="11"/>
  <c r="AD51" i="11" s="1"/>
  <c r="R51" i="11"/>
  <c r="AE51" i="11" s="1"/>
  <c r="S51" i="11"/>
  <c r="T51" i="11"/>
  <c r="AG51" i="11" s="1"/>
  <c r="U51" i="11"/>
  <c r="V51" i="11"/>
  <c r="O52" i="11"/>
  <c r="AB52" i="11" s="1"/>
  <c r="AK52" i="11" s="1"/>
  <c r="P52" i="11"/>
  <c r="AC52" i="11" s="1"/>
  <c r="Q52" i="11"/>
  <c r="AD52" i="11" s="1"/>
  <c r="R52" i="11"/>
  <c r="AE52" i="11" s="1"/>
  <c r="S52" i="11"/>
  <c r="AF52" i="11" s="1"/>
  <c r="T52" i="11"/>
  <c r="U52" i="11"/>
  <c r="V52" i="11"/>
  <c r="O53" i="11"/>
  <c r="AB53" i="11" s="1"/>
  <c r="P53" i="11"/>
  <c r="AC53" i="11" s="1"/>
  <c r="Q53" i="11"/>
  <c r="AD53" i="11" s="1"/>
  <c r="R53" i="11"/>
  <c r="AE53" i="11" s="1"/>
  <c r="S53" i="11"/>
  <c r="AF53" i="11" s="1"/>
  <c r="T53" i="11"/>
  <c r="AG53" i="11" s="1"/>
  <c r="U53" i="11"/>
  <c r="V53" i="11"/>
  <c r="O54" i="11"/>
  <c r="AB54" i="11" s="1"/>
  <c r="P54" i="11"/>
  <c r="Q54" i="11"/>
  <c r="AD54" i="11" s="1"/>
  <c r="R54" i="11"/>
  <c r="S54" i="11"/>
  <c r="AF54" i="11" s="1"/>
  <c r="T54" i="11"/>
  <c r="AG54" i="11" s="1"/>
  <c r="U54" i="11"/>
  <c r="V54" i="11"/>
  <c r="AI54" i="11" s="1"/>
  <c r="O55" i="11"/>
  <c r="P55" i="11"/>
  <c r="Q55" i="11"/>
  <c r="AD55" i="11" s="1"/>
  <c r="R55" i="11"/>
  <c r="S55" i="11"/>
  <c r="T55" i="11"/>
  <c r="AG55" i="11" s="1"/>
  <c r="U55" i="11"/>
  <c r="AH55" i="11" s="1"/>
  <c r="V55" i="11"/>
  <c r="AI55" i="11" s="1"/>
  <c r="O56" i="11"/>
  <c r="P56" i="11"/>
  <c r="Q56" i="11"/>
  <c r="AD56" i="11" s="1"/>
  <c r="R56" i="11"/>
  <c r="S56" i="11"/>
  <c r="AF56" i="11" s="1"/>
  <c r="T56" i="11"/>
  <c r="AG56" i="11" s="1"/>
  <c r="U56" i="11"/>
  <c r="AH56" i="11" s="1"/>
  <c r="V56" i="11"/>
  <c r="O57" i="11"/>
  <c r="AB57" i="11" s="1"/>
  <c r="P57" i="11"/>
  <c r="AC57" i="11" s="1"/>
  <c r="Q57" i="11"/>
  <c r="AD57" i="11" s="1"/>
  <c r="AK57" i="11" s="1"/>
  <c r="R57" i="11"/>
  <c r="S57" i="11"/>
  <c r="AF57" i="11" s="1"/>
  <c r="T57" i="11"/>
  <c r="AG57" i="11" s="1"/>
  <c r="U57" i="11"/>
  <c r="V57" i="11"/>
  <c r="O58" i="11"/>
  <c r="AB58" i="11" s="1"/>
  <c r="P58" i="11"/>
  <c r="AC58" i="11" s="1"/>
  <c r="Q58" i="11"/>
  <c r="AD58" i="11" s="1"/>
  <c r="R58" i="11"/>
  <c r="AE58" i="11" s="1"/>
  <c r="S58" i="11"/>
  <c r="AF58" i="11" s="1"/>
  <c r="T58" i="11"/>
  <c r="U58" i="11"/>
  <c r="V58" i="11"/>
  <c r="O59" i="11"/>
  <c r="P59" i="11"/>
  <c r="AC59" i="11" s="1"/>
  <c r="Q59" i="11"/>
  <c r="AD59" i="11" s="1"/>
  <c r="R59" i="11"/>
  <c r="AE59" i="11" s="1"/>
  <c r="S59" i="11"/>
  <c r="AF59" i="11" s="1"/>
  <c r="T59" i="11"/>
  <c r="AG59" i="11" s="1"/>
  <c r="U59" i="11"/>
  <c r="V59" i="11"/>
  <c r="O60" i="11"/>
  <c r="P60" i="11"/>
  <c r="AC60" i="11" s="1"/>
  <c r="Q60" i="11"/>
  <c r="AD60" i="11" s="1"/>
  <c r="R60" i="11"/>
  <c r="AE60" i="11" s="1"/>
  <c r="S60" i="11"/>
  <c r="AF60" i="11" s="1"/>
  <c r="T60" i="11"/>
  <c r="AG60" i="11" s="1"/>
  <c r="U60" i="11"/>
  <c r="V60" i="11"/>
  <c r="O61" i="11"/>
  <c r="AB61" i="11" s="1"/>
  <c r="P61" i="11"/>
  <c r="AC61" i="11" s="1"/>
  <c r="Q61" i="11"/>
  <c r="AD61" i="11" s="1"/>
  <c r="R61" i="11"/>
  <c r="S61" i="11"/>
  <c r="T61" i="11"/>
  <c r="AG61" i="11" s="1"/>
  <c r="U61" i="11"/>
  <c r="V61" i="11"/>
  <c r="O62" i="11"/>
  <c r="AB62" i="11" s="1"/>
  <c r="P62" i="11"/>
  <c r="Q62" i="11"/>
  <c r="AD62" i="11" s="1"/>
  <c r="R62" i="11"/>
  <c r="S62" i="11"/>
  <c r="T62" i="11"/>
  <c r="U62" i="11"/>
  <c r="V62" i="11"/>
  <c r="AI62" i="11" s="1"/>
  <c r="O63" i="11"/>
  <c r="AB63" i="11" s="1"/>
  <c r="P63" i="11"/>
  <c r="AC63" i="11" s="1"/>
  <c r="Q63" i="11"/>
  <c r="AD63" i="11" s="1"/>
  <c r="R63" i="11"/>
  <c r="AE63" i="11" s="1"/>
  <c r="S63" i="11"/>
  <c r="AF63" i="11" s="1"/>
  <c r="T63" i="11"/>
  <c r="AG63" i="11" s="1"/>
  <c r="U63" i="11"/>
  <c r="AH63" i="11" s="1"/>
  <c r="V63" i="11"/>
  <c r="AI63" i="11" s="1"/>
  <c r="O64" i="11"/>
  <c r="AB64" i="11" s="1"/>
  <c r="P64" i="11"/>
  <c r="AC64" i="11" s="1"/>
  <c r="Q64" i="11"/>
  <c r="AD64" i="11" s="1"/>
  <c r="R64" i="11"/>
  <c r="S64" i="11"/>
  <c r="T64" i="11"/>
  <c r="AG64" i="11" s="1"/>
  <c r="U64" i="11"/>
  <c r="AH64" i="11" s="1"/>
  <c r="V64" i="11"/>
  <c r="O65" i="11"/>
  <c r="P65" i="11"/>
  <c r="AC65" i="11" s="1"/>
  <c r="Q65" i="11"/>
  <c r="AD65" i="11" s="1"/>
  <c r="R65" i="11"/>
  <c r="AE65" i="11" s="1"/>
  <c r="S65" i="11"/>
  <c r="AF65" i="11" s="1"/>
  <c r="T65" i="11"/>
  <c r="AG65" i="11" s="1"/>
  <c r="U65" i="11"/>
  <c r="V65" i="11"/>
  <c r="V5" i="11"/>
  <c r="U5" i="11"/>
  <c r="AH5" i="11" s="1"/>
  <c r="T5" i="11"/>
  <c r="AG5" i="11" s="1"/>
  <c r="S5" i="11"/>
  <c r="AF5" i="11" s="1"/>
  <c r="R5" i="11"/>
  <c r="AE5" i="11" s="1"/>
  <c r="Q5" i="11"/>
  <c r="P5" i="11"/>
  <c r="O5" i="11"/>
  <c r="N6" i="11"/>
  <c r="AA6" i="11" s="1"/>
  <c r="N7" i="11"/>
  <c r="AA7" i="11" s="1"/>
  <c r="N8" i="11"/>
  <c r="AA8" i="11" s="1"/>
  <c r="N9" i="11"/>
  <c r="AA9" i="11" s="1"/>
  <c r="N10" i="11"/>
  <c r="AA10" i="11" s="1"/>
  <c r="N11" i="11"/>
  <c r="AA11" i="11" s="1"/>
  <c r="N12" i="11"/>
  <c r="N13" i="11"/>
  <c r="N14" i="11"/>
  <c r="AA14" i="11" s="1"/>
  <c r="N15" i="11"/>
  <c r="AA15" i="11" s="1"/>
  <c r="N16" i="11"/>
  <c r="AA16" i="11" s="1"/>
  <c r="N17" i="11"/>
  <c r="AA17" i="11" s="1"/>
  <c r="AK17" i="11" s="1"/>
  <c r="N18" i="11"/>
  <c r="AA18" i="11" s="1"/>
  <c r="N19" i="11"/>
  <c r="AA19" i="11" s="1"/>
  <c r="N20" i="11"/>
  <c r="N21" i="11"/>
  <c r="N22" i="11"/>
  <c r="AA22" i="11" s="1"/>
  <c r="N23" i="11"/>
  <c r="AA23" i="11" s="1"/>
  <c r="N24" i="11"/>
  <c r="AA24" i="11" s="1"/>
  <c r="N25" i="11"/>
  <c r="AA25" i="11" s="1"/>
  <c r="N26" i="11"/>
  <c r="N27" i="11"/>
  <c r="N28" i="11"/>
  <c r="N29" i="11"/>
  <c r="N30" i="11"/>
  <c r="AA30" i="11" s="1"/>
  <c r="N31" i="11"/>
  <c r="AA31" i="11" s="1"/>
  <c r="N32" i="11"/>
  <c r="AA32" i="11" s="1"/>
  <c r="AK32" i="11" s="1"/>
  <c r="N33" i="11"/>
  <c r="AA33" i="11" s="1"/>
  <c r="AK33" i="11" s="1"/>
  <c r="N34" i="11"/>
  <c r="N35" i="11"/>
  <c r="AA35" i="11" s="1"/>
  <c r="AK35" i="11" s="1"/>
  <c r="N36" i="11"/>
  <c r="N37" i="11"/>
  <c r="N38" i="11"/>
  <c r="AA38" i="11" s="1"/>
  <c r="N39" i="11"/>
  <c r="AA39" i="11" s="1"/>
  <c r="N40" i="11"/>
  <c r="AA40" i="11" s="1"/>
  <c r="AK40" i="11" s="1"/>
  <c r="N41" i="11"/>
  <c r="AA41" i="11" s="1"/>
  <c r="AK41" i="11" s="1"/>
  <c r="N42" i="11"/>
  <c r="N43" i="11"/>
  <c r="AA43" i="11" s="1"/>
  <c r="N44" i="11"/>
  <c r="N45" i="11"/>
  <c r="N46" i="11"/>
  <c r="AA46" i="11" s="1"/>
  <c r="N47" i="11"/>
  <c r="AA47" i="11" s="1"/>
  <c r="N48" i="11"/>
  <c r="AA48" i="11" s="1"/>
  <c r="N49" i="11"/>
  <c r="AA49" i="11" s="1"/>
  <c r="N50" i="11"/>
  <c r="AA50" i="11" s="1"/>
  <c r="N51" i="11"/>
  <c r="AA51" i="11" s="1"/>
  <c r="N52" i="11"/>
  <c r="N53" i="11"/>
  <c r="N54" i="11"/>
  <c r="AA54" i="11" s="1"/>
  <c r="N55" i="11"/>
  <c r="AA55" i="11" s="1"/>
  <c r="N56" i="11"/>
  <c r="AA56" i="11" s="1"/>
  <c r="N57" i="11"/>
  <c r="AA57" i="11" s="1"/>
  <c r="N58" i="11"/>
  <c r="N59" i="11"/>
  <c r="AA59" i="11" s="1"/>
  <c r="AK59" i="11" s="1"/>
  <c r="N60" i="11"/>
  <c r="N61" i="11"/>
  <c r="N62" i="11"/>
  <c r="AA62" i="11" s="1"/>
  <c r="N63" i="11"/>
  <c r="AA63" i="11" s="1"/>
  <c r="N64" i="11"/>
  <c r="AA64" i="11" s="1"/>
  <c r="N65" i="11"/>
  <c r="N5" i="1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5" i="3"/>
  <c r="N6" i="3"/>
  <c r="N7" i="3"/>
  <c r="N8" i="3"/>
  <c r="N9" i="3"/>
  <c r="N4" i="3"/>
  <c r="T57" i="3"/>
  <c r="T58" i="3"/>
  <c r="T59" i="3"/>
  <c r="T60" i="3"/>
  <c r="T61" i="3"/>
  <c r="T62" i="3"/>
  <c r="T63" i="3"/>
  <c r="T64" i="3"/>
  <c r="T4" i="3"/>
  <c r="Q54" i="3"/>
  <c r="T54" i="3" s="1"/>
  <c r="Q55" i="3"/>
  <c r="T55" i="3" s="1"/>
  <c r="Q56" i="3"/>
  <c r="T56" i="3" s="1"/>
  <c r="Q53" i="3"/>
  <c r="T53" i="3" s="1"/>
  <c r="Q50" i="3"/>
  <c r="T50" i="3" s="1"/>
  <c r="Q51" i="3"/>
  <c r="T51" i="3" s="1"/>
  <c r="Q52" i="3"/>
  <c r="T52" i="3" s="1"/>
  <c r="Q49" i="3"/>
  <c r="T49" i="3" s="1"/>
  <c r="Q47" i="3"/>
  <c r="T47" i="3" s="1"/>
  <c r="Q48" i="3"/>
  <c r="T48" i="3" s="1"/>
  <c r="Q46" i="3"/>
  <c r="T46" i="3" s="1"/>
  <c r="Q45" i="3"/>
  <c r="T45" i="3" s="1"/>
  <c r="Q43" i="3"/>
  <c r="T43" i="3" s="1"/>
  <c r="Q44" i="3"/>
  <c r="T44" i="3" s="1"/>
  <c r="Q42" i="3"/>
  <c r="T42" i="3" s="1"/>
  <c r="Q41" i="3"/>
  <c r="T41" i="3" s="1"/>
  <c r="Q40" i="3"/>
  <c r="T40" i="3" s="1"/>
  <c r="Q39" i="3"/>
  <c r="T39" i="3" s="1"/>
  <c r="Q33" i="3"/>
  <c r="T33" i="3" s="1"/>
  <c r="Q34" i="3"/>
  <c r="T34" i="3" s="1"/>
  <c r="Q35" i="3"/>
  <c r="T35" i="3" s="1"/>
  <c r="Q36" i="3"/>
  <c r="T36" i="3" s="1"/>
  <c r="Q37" i="3"/>
  <c r="T37" i="3" s="1"/>
  <c r="Q38" i="3"/>
  <c r="T38" i="3" s="1"/>
  <c r="Q32" i="3"/>
  <c r="T32" i="3" s="1"/>
  <c r="Q31" i="3"/>
  <c r="T31" i="3" s="1"/>
  <c r="Q30" i="3"/>
  <c r="T30" i="3" s="1"/>
  <c r="Q27" i="3"/>
  <c r="T27" i="3" s="1"/>
  <c r="Q28" i="3"/>
  <c r="T28" i="3" s="1"/>
  <c r="Q29" i="3"/>
  <c r="T29" i="3" s="1"/>
  <c r="Q26" i="3"/>
  <c r="T26" i="3" s="1"/>
  <c r="Q25" i="3"/>
  <c r="T25" i="3" s="1"/>
  <c r="Q24" i="3"/>
  <c r="T24" i="3" s="1"/>
  <c r="Q17" i="3"/>
  <c r="T17" i="3" s="1"/>
  <c r="Q18" i="3"/>
  <c r="T18" i="3" s="1"/>
  <c r="Q19" i="3"/>
  <c r="T19" i="3" s="1"/>
  <c r="Q20" i="3"/>
  <c r="T20" i="3" s="1"/>
  <c r="Q21" i="3"/>
  <c r="T21" i="3" s="1"/>
  <c r="Q22" i="3"/>
  <c r="T22" i="3" s="1"/>
  <c r="Q23" i="3"/>
  <c r="T23" i="3" s="1"/>
  <c r="Q16" i="3"/>
  <c r="T16" i="3" s="1"/>
  <c r="Q15" i="3"/>
  <c r="T15" i="3" s="1"/>
  <c r="Q14" i="3"/>
  <c r="T14" i="3" s="1"/>
  <c r="Q12" i="3"/>
  <c r="T12" i="3" s="1"/>
  <c r="Q13" i="3"/>
  <c r="T13" i="3" s="1"/>
  <c r="Q11" i="3"/>
  <c r="T11" i="3" s="1"/>
  <c r="Q10" i="3"/>
  <c r="T10" i="3" s="1"/>
  <c r="Q9" i="3"/>
  <c r="T9" i="3" s="1"/>
  <c r="Q5" i="3"/>
  <c r="T5" i="3" s="1"/>
  <c r="Q6" i="3"/>
  <c r="T6" i="3" s="1"/>
  <c r="Q7" i="3"/>
  <c r="T7" i="3" s="1"/>
  <c r="Q8" i="3"/>
  <c r="T8" i="3" s="1"/>
  <c r="Q4" i="3"/>
  <c r="AK48" i="11" l="1"/>
  <c r="AK37" i="11"/>
  <c r="AK53" i="11"/>
  <c r="AK56" i="11"/>
  <c r="AK24" i="11"/>
  <c r="AK8" i="11"/>
  <c r="AK36" i="11"/>
  <c r="AK34" i="11"/>
  <c r="AK51" i="11"/>
  <c r="AK11" i="11"/>
  <c r="AK45" i="11"/>
  <c r="AK50" i="11"/>
  <c r="AK10" i="11"/>
  <c r="AK16" i="11"/>
  <c r="AK12" i="11"/>
  <c r="AK60" i="11"/>
  <c r="AK20" i="11"/>
  <c r="AK49" i="11"/>
  <c r="AK25" i="11"/>
  <c r="AK9" i="11"/>
  <c r="AK21" i="11"/>
  <c r="AK55" i="11"/>
  <c r="AK39" i="11"/>
  <c r="AK23" i="11"/>
  <c r="AK7" i="11"/>
  <c r="AK54" i="11"/>
  <c r="AK38" i="11"/>
  <c r="AK22" i="11"/>
  <c r="AK6" i="11"/>
  <c r="AK47" i="11"/>
  <c r="AK31" i="11"/>
  <c r="AK15" i="11"/>
  <c r="AK46" i="11"/>
  <c r="AK30" i="11"/>
  <c r="AK14" i="11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J9" i="9" s="1"/>
  <c r="E39" i="9"/>
  <c r="E38" i="9"/>
  <c r="E37" i="9"/>
  <c r="E36" i="9"/>
  <c r="E35" i="9"/>
  <c r="E34" i="9"/>
  <c r="E33" i="9"/>
  <c r="J8" i="9" s="1"/>
  <c r="E32" i="9"/>
  <c r="K7" i="9" s="1"/>
  <c r="E31" i="9"/>
  <c r="E30" i="9"/>
  <c r="E29" i="9"/>
  <c r="E28" i="9"/>
  <c r="E27" i="9"/>
  <c r="E26" i="9"/>
  <c r="E25" i="9"/>
  <c r="E24" i="9"/>
  <c r="J6" i="9" s="1"/>
  <c r="E23" i="9"/>
  <c r="E22" i="9"/>
  <c r="E21" i="9"/>
  <c r="E20" i="9"/>
  <c r="E19" i="9"/>
  <c r="E18" i="9"/>
  <c r="E17" i="9"/>
  <c r="I9" i="9" s="1"/>
  <c r="E16" i="9"/>
  <c r="I8" i="9" s="1"/>
  <c r="E15" i="9"/>
  <c r="E14" i="9"/>
  <c r="E13" i="9"/>
  <c r="E12" i="9"/>
  <c r="E11" i="9"/>
  <c r="E10" i="9"/>
  <c r="H9" i="9"/>
  <c r="E9" i="9"/>
  <c r="K8" i="9"/>
  <c r="E8" i="9"/>
  <c r="I7" i="9"/>
  <c r="H7" i="9"/>
  <c r="E7" i="9"/>
  <c r="I6" i="9"/>
  <c r="H6" i="9"/>
  <c r="E6" i="9"/>
  <c r="I5" i="9" s="1"/>
  <c r="I11" i="9" s="1"/>
  <c r="K5" i="9"/>
  <c r="J5" i="9"/>
  <c r="H5" i="9"/>
  <c r="E5" i="9"/>
  <c r="H8" i="9" s="1"/>
  <c r="E4" i="9"/>
  <c r="K6" i="9" s="1"/>
  <c r="H11" i="9" l="1"/>
  <c r="J7" i="9"/>
  <c r="J11" i="9" s="1"/>
  <c r="K9" i="9"/>
  <c r="K11" i="9" s="1"/>
  <c r="L8" i="6" l="1"/>
  <c r="L9" i="6"/>
  <c r="L10" i="6"/>
  <c r="L11" i="6"/>
  <c r="L12" i="6"/>
  <c r="L13" i="6"/>
  <c r="L14" i="6"/>
  <c r="L15" i="6"/>
  <c r="L16" i="6"/>
  <c r="L17" i="6"/>
  <c r="L18" i="6"/>
  <c r="L38" i="6"/>
  <c r="L39" i="6"/>
  <c r="L40" i="6"/>
  <c r="L41" i="6"/>
  <c r="L42" i="6"/>
  <c r="L43" i="6"/>
  <c r="L44" i="6"/>
  <c r="L45" i="6"/>
  <c r="L46" i="6"/>
  <c r="L31" i="6"/>
  <c r="L32" i="6"/>
  <c r="L4" i="6"/>
  <c r="L33" i="6"/>
  <c r="L5" i="6"/>
  <c r="L34" i="6"/>
  <c r="L35" i="6"/>
  <c r="L20" i="6"/>
  <c r="L21" i="6"/>
  <c r="L22" i="6"/>
  <c r="L23" i="6"/>
  <c r="L24" i="6"/>
  <c r="L47" i="6"/>
  <c r="L25" i="6"/>
  <c r="L48" i="6"/>
  <c r="L49" i="6"/>
  <c r="L36" i="6"/>
  <c r="L37" i="6"/>
  <c r="L6" i="6"/>
  <c r="L19" i="6"/>
  <c r="L50" i="6"/>
  <c r="L26" i="6"/>
  <c r="L51" i="6"/>
  <c r="L52" i="6"/>
  <c r="L53" i="6"/>
  <c r="L27" i="6"/>
  <c r="L28" i="6"/>
  <c r="L29" i="6"/>
  <c r="L54" i="6"/>
  <c r="L55" i="6"/>
  <c r="L56" i="6"/>
  <c r="L30" i="6"/>
  <c r="L57" i="6"/>
  <c r="L58" i="6"/>
  <c r="L59" i="6"/>
  <c r="L61" i="6"/>
  <c r="L62" i="6"/>
  <c r="L63" i="6"/>
  <c r="L64" i="6"/>
  <c r="L60" i="6"/>
  <c r="L7" i="6"/>
  <c r="C7" i="6"/>
  <c r="B67" i="6"/>
  <c r="B66" i="6"/>
  <c r="B67" i="3"/>
  <c r="B66" i="3"/>
</calcChain>
</file>

<file path=xl/comments1.xml><?xml version="1.0" encoding="utf-8"?>
<comments xmlns="http://schemas.openxmlformats.org/spreadsheetml/2006/main">
  <authors>
    <author>Lembke, Chad</author>
  </authors>
  <commentList>
    <comment ref="T3" authorId="0" shapeId="0">
      <text>
        <r>
          <rPr>
            <b/>
            <sz val="9"/>
            <color indexed="81"/>
            <rFont val="Tahoma"/>
            <family val="2"/>
          </rPr>
          <t>Lembke, Chad:</t>
        </r>
        <r>
          <rPr>
            <sz val="9"/>
            <color indexed="81"/>
            <rFont val="Tahoma"/>
            <family val="2"/>
          </rPr>
          <t xml:space="preserve">
Assuming 1, 2, 2 per mission</t>
        </r>
      </text>
    </comment>
  </commentList>
</comments>
</file>

<file path=xl/sharedStrings.xml><?xml version="1.0" encoding="utf-8"?>
<sst xmlns="http://schemas.openxmlformats.org/spreadsheetml/2006/main" count="435" uniqueCount="113">
  <si>
    <t>tagid</t>
  </si>
  <si>
    <t xml:space="preserve">Date </t>
  </si>
  <si>
    <t xml:space="preserve">Species </t>
  </si>
  <si>
    <t>Degree_N</t>
  </si>
  <si>
    <t>Minute_N</t>
  </si>
  <si>
    <t>Release Lat</t>
  </si>
  <si>
    <t>Degree_W</t>
  </si>
  <si>
    <t>Minute_W</t>
  </si>
  <si>
    <t xml:space="preserve">Release Long </t>
  </si>
  <si>
    <t>SL</t>
  </si>
  <si>
    <t xml:space="preserve">TL </t>
  </si>
  <si>
    <t>Sonic #</t>
  </si>
  <si>
    <t>RG</t>
  </si>
  <si>
    <t>.</t>
  </si>
  <si>
    <t>ARS</t>
  </si>
  <si>
    <t>Total</t>
  </si>
  <si>
    <t>space</t>
  </si>
  <si>
    <t>Total Of est</t>
  </si>
  <si>
    <t>2/14/2017</t>
  </si>
  <si>
    <t>2/18/2017</t>
  </si>
  <si>
    <t>2/19/2017</t>
  </si>
  <si>
    <t>3/3/2017</t>
  </si>
  <si>
    <t>3/4/2017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</si>
  <si>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</si>
  <si>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</si>
  <si>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</si>
  <si>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</si>
  <si>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</si>
  <si>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</si>
  <si>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</si>
  <si>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</si>
  <si>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</si>
  <si>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</si>
  <si>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</si>
  <si>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</si>
  <si>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</si>
  <si>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</si>
  <si>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</si>
  <si>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</si>
  <si>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5/4/2017</t>
  </si>
  <si>
    <t>6/1/2017</t>
  </si>
  <si>
    <t>6/10/2017</t>
  </si>
  <si>
    <t>6/11/2017</t>
  </si>
  <si>
    <t>6/12/2017</t>
  </si>
  <si>
    <t>6/13/2017</t>
  </si>
  <si>
    <t>6/14/2017</t>
  </si>
  <si>
    <t>6/2/2017</t>
  </si>
  <si>
    <t>6/21/2017</t>
  </si>
  <si>
    <t>6/3/2017</t>
  </si>
  <si>
    <t>6/4/2017</t>
  </si>
  <si>
    <t>6/5/2017</t>
  </si>
  <si>
    <t>6/6/2017</t>
  </si>
  <si>
    <t>6/7/2017</t>
  </si>
  <si>
    <t>6/8/2017</t>
  </si>
  <si>
    <t>6/9/2017</t>
  </si>
  <si>
    <t>8/4/2016</t>
  </si>
  <si>
    <t>A69-9002</t>
  </si>
  <si>
    <t>A69-9004</t>
  </si>
  <si>
    <t>A69-9006</t>
  </si>
  <si>
    <t>A69-9001</t>
  </si>
  <si>
    <t>A69-1601</t>
  </si>
  <si>
    <t>Time in Water</t>
  </si>
  <si>
    <t>End Date</t>
  </si>
  <si>
    <t>Moored Tag Pings</t>
  </si>
  <si>
    <t>Glider Days</t>
  </si>
  <si>
    <t>Ideal Total Mission</t>
  </si>
  <si>
    <t>In Vicinity</t>
  </si>
  <si>
    <t>Glider Tag Pings per day</t>
  </si>
  <si>
    <t xml:space="preserve"> - </t>
  </si>
  <si>
    <t>Mission</t>
  </si>
  <si>
    <t>Station</t>
  </si>
  <si>
    <t>Within 400m</t>
  </si>
  <si>
    <t>Leave 400m</t>
  </si>
  <si>
    <t>Time w/in 400m</t>
  </si>
  <si>
    <t>Station #</t>
  </si>
  <si>
    <t>M66</t>
  </si>
  <si>
    <t>M70</t>
  </si>
  <si>
    <t>M72</t>
  </si>
  <si>
    <t>All</t>
  </si>
  <si>
    <t>Actual w/in 400m</t>
  </si>
  <si>
    <t>Minutes w/in 400m</t>
  </si>
  <si>
    <t>lookup total</t>
  </si>
  <si>
    <t>9</t>
  </si>
  <si>
    <t>8</t>
  </si>
  <si>
    <t>7</t>
  </si>
  <si>
    <t>6</t>
  </si>
  <si>
    <t>5</t>
  </si>
  <si>
    <t>4</t>
  </si>
  <si>
    <t>3</t>
  </si>
  <si>
    <t>2</t>
  </si>
  <si>
    <t>1</t>
  </si>
  <si>
    <t>Total Of utc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</si>
  <si>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</si>
  <si>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</si>
  <si>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</si>
  <si>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</si>
  <si>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</si>
  <si>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</si>
  <si>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</si>
  <si>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</si>
  <si>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</si>
  <si>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Pings per Day at each station</t>
  </si>
  <si>
    <t>Moored Tag Pings_2 Stations 1-5 Only</t>
  </si>
  <si>
    <t>S1-S5 Only</t>
  </si>
  <si>
    <t>Pings/Day</t>
  </si>
  <si>
    <t>Receiver Number</t>
  </si>
  <si>
    <t>Glider Receptions</t>
  </si>
  <si>
    <t>Glider VMT</t>
  </si>
  <si>
    <t>Mooring Receptions</t>
  </si>
  <si>
    <t>All mooring fish pings, sorted by station, pings per day at far right… per station, then summed for stations 1-5</t>
  </si>
  <si>
    <t>Glider pings of tags and moorings by date, date separation not all that useful</t>
  </si>
  <si>
    <t>Estimated times glider within 400m of each station, not including stations 6-9</t>
  </si>
  <si>
    <t>glider detections of each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</si>
</sst>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yyyymmddhhmmss"/>
    <numFmt numFmtId="167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2" borderId="0" xfId="0" applyFill="1"/>
    <xf numFmtId="166" fontId="0" fillId="2" borderId="0" xfId="0" applyNumberFormat="1" applyFill="1"/>
    <xf numFmtId="2" fontId="0" fillId="2" borderId="0" xfId="0" applyNumberFormat="1" applyFill="1"/>
    <xf numFmtId="16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3" borderId="0" xfId="0" applyFill="1"/>
    <xf numFmtId="166" fontId="0" fillId="3" borderId="0" xfId="0" applyNumberFormat="1" applyFill="1"/>
    <xf numFmtId="2" fontId="0" fillId="3" borderId="0" xfId="0" applyNumberFormat="1" applyFill="1"/>
    <xf numFmtId="166" fontId="0" fillId="0" borderId="0" xfId="0" applyNumberFormat="1"/>
    <xf numFmtId="0" fontId="0" fillId="4" borderId="0" xfId="0" applyFill="1"/>
    <xf numFmtId="166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166" fontId="0" fillId="5" borderId="0" xfId="0" applyNumberFormat="1" applyFill="1"/>
    <xf numFmtId="2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Moored Pings by</a:t>
            </a:r>
            <a:r>
              <a:rPr lang="en-US" baseline="0"/>
              <a:t> Fish per Station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'Moored Tag Pings'!$AA$4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'Moored Tag Pings'!$K$5:$K$60</c:f>
              <c:numCache>
                <c:formatCode>General</c:formatCode>
                <c:ptCount val="56"/>
                <c:pt idx="0">
                  <c:v>15516</c:v>
                </c:pt>
                <c:pt idx="1">
                  <c:v>15517</c:v>
                </c:pt>
                <c:pt idx="2">
                  <c:v>15518</c:v>
                </c:pt>
                <c:pt idx="3">
                  <c:v>15519</c:v>
                </c:pt>
                <c:pt idx="4">
                  <c:v>15520</c:v>
                </c:pt>
                <c:pt idx="5">
                  <c:v>15521</c:v>
                </c:pt>
                <c:pt idx="6">
                  <c:v>15522</c:v>
                </c:pt>
                <c:pt idx="7">
                  <c:v>15523</c:v>
                </c:pt>
                <c:pt idx="8">
                  <c:v>15524</c:v>
                </c:pt>
                <c:pt idx="9">
                  <c:v>15525</c:v>
                </c:pt>
                <c:pt idx="10">
                  <c:v>15526</c:v>
                </c:pt>
                <c:pt idx="11">
                  <c:v>15527</c:v>
                </c:pt>
                <c:pt idx="12">
                  <c:v>15528</c:v>
                </c:pt>
                <c:pt idx="13">
                  <c:v>15529</c:v>
                </c:pt>
                <c:pt idx="14">
                  <c:v>15530</c:v>
                </c:pt>
                <c:pt idx="15">
                  <c:v>15531</c:v>
                </c:pt>
                <c:pt idx="16">
                  <c:v>15532</c:v>
                </c:pt>
                <c:pt idx="17">
                  <c:v>15533</c:v>
                </c:pt>
                <c:pt idx="18">
                  <c:v>15534</c:v>
                </c:pt>
                <c:pt idx="19">
                  <c:v>15535</c:v>
                </c:pt>
                <c:pt idx="20">
                  <c:v>15536</c:v>
                </c:pt>
                <c:pt idx="21">
                  <c:v>15220</c:v>
                </c:pt>
                <c:pt idx="22">
                  <c:v>15221</c:v>
                </c:pt>
                <c:pt idx="23">
                  <c:v>15222</c:v>
                </c:pt>
                <c:pt idx="24">
                  <c:v>15223</c:v>
                </c:pt>
                <c:pt idx="25">
                  <c:v>15224</c:v>
                </c:pt>
                <c:pt idx="26">
                  <c:v>15225</c:v>
                </c:pt>
                <c:pt idx="27">
                  <c:v>15226</c:v>
                </c:pt>
                <c:pt idx="28">
                  <c:v>15537</c:v>
                </c:pt>
                <c:pt idx="29">
                  <c:v>15538</c:v>
                </c:pt>
                <c:pt idx="30">
                  <c:v>15539</c:v>
                </c:pt>
                <c:pt idx="31">
                  <c:v>15540</c:v>
                </c:pt>
                <c:pt idx="32">
                  <c:v>15541</c:v>
                </c:pt>
                <c:pt idx="33">
                  <c:v>15542</c:v>
                </c:pt>
                <c:pt idx="34">
                  <c:v>15543</c:v>
                </c:pt>
                <c:pt idx="35">
                  <c:v>15544</c:v>
                </c:pt>
                <c:pt idx="36">
                  <c:v>15545</c:v>
                </c:pt>
                <c:pt idx="37">
                  <c:v>15227</c:v>
                </c:pt>
                <c:pt idx="38">
                  <c:v>15228</c:v>
                </c:pt>
                <c:pt idx="39">
                  <c:v>15229</c:v>
                </c:pt>
                <c:pt idx="40">
                  <c:v>15532</c:v>
                </c:pt>
                <c:pt idx="41">
                  <c:v>16064</c:v>
                </c:pt>
                <c:pt idx="42">
                  <c:v>16065</c:v>
                </c:pt>
                <c:pt idx="43">
                  <c:v>16066</c:v>
                </c:pt>
                <c:pt idx="44">
                  <c:v>16067</c:v>
                </c:pt>
                <c:pt idx="45">
                  <c:v>16068</c:v>
                </c:pt>
                <c:pt idx="46">
                  <c:v>16069</c:v>
                </c:pt>
                <c:pt idx="47">
                  <c:v>16070</c:v>
                </c:pt>
                <c:pt idx="48">
                  <c:v>16071</c:v>
                </c:pt>
                <c:pt idx="49">
                  <c:v>16072</c:v>
                </c:pt>
                <c:pt idx="50">
                  <c:v>16073</c:v>
                </c:pt>
                <c:pt idx="51">
                  <c:v>16074</c:v>
                </c:pt>
                <c:pt idx="52">
                  <c:v>16075</c:v>
                </c:pt>
                <c:pt idx="53">
                  <c:v>16076</c:v>
                </c:pt>
                <c:pt idx="54">
                  <c:v>16077</c:v>
                </c:pt>
                <c:pt idx="55">
                  <c:v>16078</c:v>
                </c:pt>
              </c:numCache>
            </c:numRef>
          </c:cat>
          <c:val>
            <c:numRef>
              <c:f>'Moored Tag Pings'!$AA$5:$AA$60</c:f>
              <c:numCache>
                <c:formatCode>0.0</c:formatCode>
                <c:ptCount val="56"/>
                <c:pt idx="0">
                  <c:v>29.187082405345212</c:v>
                </c:pt>
                <c:pt idx="1">
                  <c:v>413.19821826280622</c:v>
                </c:pt>
                <c:pt idx="2">
                  <c:v>256.7661469933185</c:v>
                </c:pt>
                <c:pt idx="3">
                  <c:v>2.8351893095768372</c:v>
                </c:pt>
                <c:pt idx="4">
                  <c:v>277.81291759465478</c:v>
                </c:pt>
                <c:pt idx="5">
                  <c:v>5.3452115812917596E-2</c:v>
                </c:pt>
                <c:pt idx="6">
                  <c:v>4.8997772828507792E-2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2.771362586605081E-2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2.3094688221709007E-3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211.61603375527426</c:v>
                </c:pt>
                <c:pt idx="27">
                  <c:v>213.97468354430379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99.568047337278102</c:v>
                </c:pt>
                <c:pt idx="38">
                  <c:v>0.37278106508875741</c:v>
                </c:pt>
                <c:pt idx="39">
                  <c:v>0</c:v>
                </c:pt>
                <c:pt idx="40">
                  <c:v>7.1005917159763315E-2</c:v>
                </c:pt>
                <c:pt idx="41">
                  <c:v>0</c:v>
                </c:pt>
                <c:pt idx="42">
                  <c:v>1.0416666666666666E-2</c:v>
                </c:pt>
                <c:pt idx="43">
                  <c:v>0</c:v>
                </c:pt>
                <c:pt idx="44">
                  <c:v>1.0416666666666666E-2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'Moored Tag Pings'!$AB$4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numRef>
              <c:f>'Moored Tag Pings'!$K$5:$K$60</c:f>
              <c:numCache>
                <c:formatCode>General</c:formatCode>
                <c:ptCount val="56"/>
                <c:pt idx="0">
                  <c:v>15516</c:v>
                </c:pt>
                <c:pt idx="1">
                  <c:v>15517</c:v>
                </c:pt>
                <c:pt idx="2">
                  <c:v>15518</c:v>
                </c:pt>
                <c:pt idx="3">
                  <c:v>15519</c:v>
                </c:pt>
                <c:pt idx="4">
                  <c:v>15520</c:v>
                </c:pt>
                <c:pt idx="5">
                  <c:v>15521</c:v>
                </c:pt>
                <c:pt idx="6">
                  <c:v>15522</c:v>
                </c:pt>
                <c:pt idx="7">
                  <c:v>15523</c:v>
                </c:pt>
                <c:pt idx="8">
                  <c:v>15524</c:v>
                </c:pt>
                <c:pt idx="9">
                  <c:v>15525</c:v>
                </c:pt>
                <c:pt idx="10">
                  <c:v>15526</c:v>
                </c:pt>
                <c:pt idx="11">
                  <c:v>15527</c:v>
                </c:pt>
                <c:pt idx="12">
                  <c:v>15528</c:v>
                </c:pt>
                <c:pt idx="13">
                  <c:v>15529</c:v>
                </c:pt>
                <c:pt idx="14">
                  <c:v>15530</c:v>
                </c:pt>
                <c:pt idx="15">
                  <c:v>15531</c:v>
                </c:pt>
                <c:pt idx="16">
                  <c:v>15532</c:v>
                </c:pt>
                <c:pt idx="17">
                  <c:v>15533</c:v>
                </c:pt>
                <c:pt idx="18">
                  <c:v>15534</c:v>
                </c:pt>
                <c:pt idx="19">
                  <c:v>15535</c:v>
                </c:pt>
                <c:pt idx="20">
                  <c:v>15536</c:v>
                </c:pt>
                <c:pt idx="21">
                  <c:v>15220</c:v>
                </c:pt>
                <c:pt idx="22">
                  <c:v>15221</c:v>
                </c:pt>
                <c:pt idx="23">
                  <c:v>15222</c:v>
                </c:pt>
                <c:pt idx="24">
                  <c:v>15223</c:v>
                </c:pt>
                <c:pt idx="25">
                  <c:v>15224</c:v>
                </c:pt>
                <c:pt idx="26">
                  <c:v>15225</c:v>
                </c:pt>
                <c:pt idx="27">
                  <c:v>15226</c:v>
                </c:pt>
                <c:pt idx="28">
                  <c:v>15537</c:v>
                </c:pt>
                <c:pt idx="29">
                  <c:v>15538</c:v>
                </c:pt>
                <c:pt idx="30">
                  <c:v>15539</c:v>
                </c:pt>
                <c:pt idx="31">
                  <c:v>15540</c:v>
                </c:pt>
                <c:pt idx="32">
                  <c:v>15541</c:v>
                </c:pt>
                <c:pt idx="33">
                  <c:v>15542</c:v>
                </c:pt>
                <c:pt idx="34">
                  <c:v>15543</c:v>
                </c:pt>
                <c:pt idx="35">
                  <c:v>15544</c:v>
                </c:pt>
                <c:pt idx="36">
                  <c:v>15545</c:v>
                </c:pt>
                <c:pt idx="37">
                  <c:v>15227</c:v>
                </c:pt>
                <c:pt idx="38">
                  <c:v>15228</c:v>
                </c:pt>
                <c:pt idx="39">
                  <c:v>15229</c:v>
                </c:pt>
                <c:pt idx="40">
                  <c:v>15532</c:v>
                </c:pt>
                <c:pt idx="41">
                  <c:v>16064</c:v>
                </c:pt>
                <c:pt idx="42">
                  <c:v>16065</c:v>
                </c:pt>
                <c:pt idx="43">
                  <c:v>16066</c:v>
                </c:pt>
                <c:pt idx="44">
                  <c:v>16067</c:v>
                </c:pt>
                <c:pt idx="45">
                  <c:v>16068</c:v>
                </c:pt>
                <c:pt idx="46">
                  <c:v>16069</c:v>
                </c:pt>
                <c:pt idx="47">
                  <c:v>16070</c:v>
                </c:pt>
                <c:pt idx="48">
                  <c:v>16071</c:v>
                </c:pt>
                <c:pt idx="49">
                  <c:v>16072</c:v>
                </c:pt>
                <c:pt idx="50">
                  <c:v>16073</c:v>
                </c:pt>
                <c:pt idx="51">
                  <c:v>16074</c:v>
                </c:pt>
                <c:pt idx="52">
                  <c:v>16075</c:v>
                </c:pt>
                <c:pt idx="53">
                  <c:v>16076</c:v>
                </c:pt>
                <c:pt idx="54">
                  <c:v>16077</c:v>
                </c:pt>
                <c:pt idx="55">
                  <c:v>16078</c:v>
                </c:pt>
              </c:numCache>
            </c:numRef>
          </c:cat>
          <c:val>
            <c:numRef>
              <c:f>'Moored Tag Pings'!$AB$5:$AB$60</c:f>
              <c:numCache>
                <c:formatCode>0.0</c:formatCode>
                <c:ptCount val="56"/>
                <c:pt idx="0">
                  <c:v>0.13585746102449889</c:v>
                </c:pt>
                <c:pt idx="1">
                  <c:v>8.9020044543429844</c:v>
                </c:pt>
                <c:pt idx="2">
                  <c:v>12.278396436525613</c:v>
                </c:pt>
                <c:pt idx="3">
                  <c:v>3.5634743875278395E-2</c:v>
                </c:pt>
                <c:pt idx="4">
                  <c:v>2.0668151447661471</c:v>
                </c:pt>
                <c:pt idx="5">
                  <c:v>409.38530066815144</c:v>
                </c:pt>
                <c:pt idx="6">
                  <c:v>322.50111358574611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2.4734411085450345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0.15935334872979215</c:v>
                </c:pt>
                <c:pt idx="21">
                  <c:v>2.1097046413502109E-2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1.4767932489451476</c:v>
                </c:pt>
                <c:pt idx="27">
                  <c:v>1.9240506329113924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1.2426035502958579</c:v>
                </c:pt>
                <c:pt idx="38">
                  <c:v>377.7869822485207</c:v>
                </c:pt>
                <c:pt idx="39">
                  <c:v>386.76331360946745</c:v>
                </c:pt>
                <c:pt idx="40">
                  <c:v>6.3372781065088759</c:v>
                </c:pt>
                <c:pt idx="41">
                  <c:v>0</c:v>
                </c:pt>
                <c:pt idx="42">
                  <c:v>398.14583333333331</c:v>
                </c:pt>
                <c:pt idx="43">
                  <c:v>17.677083333333332</c:v>
                </c:pt>
                <c:pt idx="44">
                  <c:v>237.86458333333334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ser>
          <c:idx val="2"/>
          <c:order val="2"/>
          <c:tx>
            <c:strRef>
              <c:f>'Moored Tag Pings'!$AC$4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 w="9525">
              <a:noFill/>
            </a:ln>
            <a:effectLst/>
          </c:spPr>
          <c:invertIfNegative val="0"/>
          <c:cat>
            <c:numRef>
              <c:f>'Moored Tag Pings'!$K$5:$K$60</c:f>
              <c:numCache>
                <c:formatCode>General</c:formatCode>
                <c:ptCount val="56"/>
                <c:pt idx="0">
                  <c:v>15516</c:v>
                </c:pt>
                <c:pt idx="1">
                  <c:v>15517</c:v>
                </c:pt>
                <c:pt idx="2">
                  <c:v>15518</c:v>
                </c:pt>
                <c:pt idx="3">
                  <c:v>15519</c:v>
                </c:pt>
                <c:pt idx="4">
                  <c:v>15520</c:v>
                </c:pt>
                <c:pt idx="5">
                  <c:v>15521</c:v>
                </c:pt>
                <c:pt idx="6">
                  <c:v>15522</c:v>
                </c:pt>
                <c:pt idx="7">
                  <c:v>15523</c:v>
                </c:pt>
                <c:pt idx="8">
                  <c:v>15524</c:v>
                </c:pt>
                <c:pt idx="9">
                  <c:v>15525</c:v>
                </c:pt>
                <c:pt idx="10">
                  <c:v>15526</c:v>
                </c:pt>
                <c:pt idx="11">
                  <c:v>15527</c:v>
                </c:pt>
                <c:pt idx="12">
                  <c:v>15528</c:v>
                </c:pt>
                <c:pt idx="13">
                  <c:v>15529</c:v>
                </c:pt>
                <c:pt idx="14">
                  <c:v>15530</c:v>
                </c:pt>
                <c:pt idx="15">
                  <c:v>15531</c:v>
                </c:pt>
                <c:pt idx="16">
                  <c:v>15532</c:v>
                </c:pt>
                <c:pt idx="17">
                  <c:v>15533</c:v>
                </c:pt>
                <c:pt idx="18">
                  <c:v>15534</c:v>
                </c:pt>
                <c:pt idx="19">
                  <c:v>15535</c:v>
                </c:pt>
                <c:pt idx="20">
                  <c:v>15536</c:v>
                </c:pt>
                <c:pt idx="21">
                  <c:v>15220</c:v>
                </c:pt>
                <c:pt idx="22">
                  <c:v>15221</c:v>
                </c:pt>
                <c:pt idx="23">
                  <c:v>15222</c:v>
                </c:pt>
                <c:pt idx="24">
                  <c:v>15223</c:v>
                </c:pt>
                <c:pt idx="25">
                  <c:v>15224</c:v>
                </c:pt>
                <c:pt idx="26">
                  <c:v>15225</c:v>
                </c:pt>
                <c:pt idx="27">
                  <c:v>15226</c:v>
                </c:pt>
                <c:pt idx="28">
                  <c:v>15537</c:v>
                </c:pt>
                <c:pt idx="29">
                  <c:v>15538</c:v>
                </c:pt>
                <c:pt idx="30">
                  <c:v>15539</c:v>
                </c:pt>
                <c:pt idx="31">
                  <c:v>15540</c:v>
                </c:pt>
                <c:pt idx="32">
                  <c:v>15541</c:v>
                </c:pt>
                <c:pt idx="33">
                  <c:v>15542</c:v>
                </c:pt>
                <c:pt idx="34">
                  <c:v>15543</c:v>
                </c:pt>
                <c:pt idx="35">
                  <c:v>15544</c:v>
                </c:pt>
                <c:pt idx="36">
                  <c:v>15545</c:v>
                </c:pt>
                <c:pt idx="37">
                  <c:v>15227</c:v>
                </c:pt>
                <c:pt idx="38">
                  <c:v>15228</c:v>
                </c:pt>
                <c:pt idx="39">
                  <c:v>15229</c:v>
                </c:pt>
                <c:pt idx="40">
                  <c:v>15532</c:v>
                </c:pt>
                <c:pt idx="41">
                  <c:v>16064</c:v>
                </c:pt>
                <c:pt idx="42">
                  <c:v>16065</c:v>
                </c:pt>
                <c:pt idx="43">
                  <c:v>16066</c:v>
                </c:pt>
                <c:pt idx="44">
                  <c:v>16067</c:v>
                </c:pt>
                <c:pt idx="45">
                  <c:v>16068</c:v>
                </c:pt>
                <c:pt idx="46">
                  <c:v>16069</c:v>
                </c:pt>
                <c:pt idx="47">
                  <c:v>16070</c:v>
                </c:pt>
                <c:pt idx="48">
                  <c:v>16071</c:v>
                </c:pt>
                <c:pt idx="49">
                  <c:v>16072</c:v>
                </c:pt>
                <c:pt idx="50">
                  <c:v>16073</c:v>
                </c:pt>
                <c:pt idx="51">
                  <c:v>16074</c:v>
                </c:pt>
                <c:pt idx="52">
                  <c:v>16075</c:v>
                </c:pt>
                <c:pt idx="53">
                  <c:v>16076</c:v>
                </c:pt>
                <c:pt idx="54">
                  <c:v>16077</c:v>
                </c:pt>
                <c:pt idx="55">
                  <c:v>16078</c:v>
                </c:pt>
              </c:numCache>
            </c:numRef>
          </c:cat>
          <c:val>
            <c:numRef>
              <c:f>'Moored Tag Pings'!$AC$5:$AC$60</c:f>
              <c:numCache>
                <c:formatCode>0.0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195.59318181818182</c:v>
                </c:pt>
                <c:pt idx="11">
                  <c:v>161.44545454545454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9.2378752886836026E-3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4.8776371308016877</c:v>
                </c:pt>
                <c:pt idx="29">
                  <c:v>259.68776371308019</c:v>
                </c:pt>
                <c:pt idx="30">
                  <c:v>250.9282700421941</c:v>
                </c:pt>
                <c:pt idx="31">
                  <c:v>38.059071729957807</c:v>
                </c:pt>
                <c:pt idx="32">
                  <c:v>175.9071729957806</c:v>
                </c:pt>
                <c:pt idx="33">
                  <c:v>405.75105485232069</c:v>
                </c:pt>
                <c:pt idx="34">
                  <c:v>196.44725738396625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350.64556962025318</c:v>
                </c:pt>
                <c:pt idx="54">
                  <c:v>340.08860759493672</c:v>
                </c:pt>
                <c:pt idx="55">
                  <c:v>182.08860759493672</c:v>
                </c:pt>
              </c:numCache>
            </c:numRef>
          </c:val>
        </c:ser>
        <c:ser>
          <c:idx val="3"/>
          <c:order val="3"/>
          <c:tx>
            <c:strRef>
              <c:f>'Moored Tag Pings'!$AD$4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/>
            </a:solidFill>
            <a:ln w="9525">
              <a:noFill/>
            </a:ln>
            <a:effectLst/>
          </c:spPr>
          <c:invertIfNegative val="0"/>
          <c:cat>
            <c:numRef>
              <c:f>'Moored Tag Pings'!$K$5:$K$60</c:f>
              <c:numCache>
                <c:formatCode>General</c:formatCode>
                <c:ptCount val="56"/>
                <c:pt idx="0">
                  <c:v>15516</c:v>
                </c:pt>
                <c:pt idx="1">
                  <c:v>15517</c:v>
                </c:pt>
                <c:pt idx="2">
                  <c:v>15518</c:v>
                </c:pt>
                <c:pt idx="3">
                  <c:v>15519</c:v>
                </c:pt>
                <c:pt idx="4">
                  <c:v>15520</c:v>
                </c:pt>
                <c:pt idx="5">
                  <c:v>15521</c:v>
                </c:pt>
                <c:pt idx="6">
                  <c:v>15522</c:v>
                </c:pt>
                <c:pt idx="7">
                  <c:v>15523</c:v>
                </c:pt>
                <c:pt idx="8">
                  <c:v>15524</c:v>
                </c:pt>
                <c:pt idx="9">
                  <c:v>15525</c:v>
                </c:pt>
                <c:pt idx="10">
                  <c:v>15526</c:v>
                </c:pt>
                <c:pt idx="11">
                  <c:v>15527</c:v>
                </c:pt>
                <c:pt idx="12">
                  <c:v>15528</c:v>
                </c:pt>
                <c:pt idx="13">
                  <c:v>15529</c:v>
                </c:pt>
                <c:pt idx="14">
                  <c:v>15530</c:v>
                </c:pt>
                <c:pt idx="15">
                  <c:v>15531</c:v>
                </c:pt>
                <c:pt idx="16">
                  <c:v>15532</c:v>
                </c:pt>
                <c:pt idx="17">
                  <c:v>15533</c:v>
                </c:pt>
                <c:pt idx="18">
                  <c:v>15534</c:v>
                </c:pt>
                <c:pt idx="19">
                  <c:v>15535</c:v>
                </c:pt>
                <c:pt idx="20">
                  <c:v>15536</c:v>
                </c:pt>
                <c:pt idx="21">
                  <c:v>15220</c:v>
                </c:pt>
                <c:pt idx="22">
                  <c:v>15221</c:v>
                </c:pt>
                <c:pt idx="23">
                  <c:v>15222</c:v>
                </c:pt>
                <c:pt idx="24">
                  <c:v>15223</c:v>
                </c:pt>
                <c:pt idx="25">
                  <c:v>15224</c:v>
                </c:pt>
                <c:pt idx="26">
                  <c:v>15225</c:v>
                </c:pt>
                <c:pt idx="27">
                  <c:v>15226</c:v>
                </c:pt>
                <c:pt idx="28">
                  <c:v>15537</c:v>
                </c:pt>
                <c:pt idx="29">
                  <c:v>15538</c:v>
                </c:pt>
                <c:pt idx="30">
                  <c:v>15539</c:v>
                </c:pt>
                <c:pt idx="31">
                  <c:v>15540</c:v>
                </c:pt>
                <c:pt idx="32">
                  <c:v>15541</c:v>
                </c:pt>
                <c:pt idx="33">
                  <c:v>15542</c:v>
                </c:pt>
                <c:pt idx="34">
                  <c:v>15543</c:v>
                </c:pt>
                <c:pt idx="35">
                  <c:v>15544</c:v>
                </c:pt>
                <c:pt idx="36">
                  <c:v>15545</c:v>
                </c:pt>
                <c:pt idx="37">
                  <c:v>15227</c:v>
                </c:pt>
                <c:pt idx="38">
                  <c:v>15228</c:v>
                </c:pt>
                <c:pt idx="39">
                  <c:v>15229</c:v>
                </c:pt>
                <c:pt idx="40">
                  <c:v>15532</c:v>
                </c:pt>
                <c:pt idx="41">
                  <c:v>16064</c:v>
                </c:pt>
                <c:pt idx="42">
                  <c:v>16065</c:v>
                </c:pt>
                <c:pt idx="43">
                  <c:v>16066</c:v>
                </c:pt>
                <c:pt idx="44">
                  <c:v>16067</c:v>
                </c:pt>
                <c:pt idx="45">
                  <c:v>16068</c:v>
                </c:pt>
                <c:pt idx="46">
                  <c:v>16069</c:v>
                </c:pt>
                <c:pt idx="47">
                  <c:v>16070</c:v>
                </c:pt>
                <c:pt idx="48">
                  <c:v>16071</c:v>
                </c:pt>
                <c:pt idx="49">
                  <c:v>16072</c:v>
                </c:pt>
                <c:pt idx="50">
                  <c:v>16073</c:v>
                </c:pt>
                <c:pt idx="51">
                  <c:v>16074</c:v>
                </c:pt>
                <c:pt idx="52">
                  <c:v>16075</c:v>
                </c:pt>
                <c:pt idx="53">
                  <c:v>16076</c:v>
                </c:pt>
                <c:pt idx="54">
                  <c:v>16077</c:v>
                </c:pt>
                <c:pt idx="55">
                  <c:v>16078</c:v>
                </c:pt>
              </c:numCache>
            </c:numRef>
          </c:cat>
          <c:val>
            <c:numRef>
              <c:f>'Moored Tag Pings'!$AD$5:$AD$60</c:f>
              <c:numCache>
                <c:formatCode>0.0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323.54545454545456</c:v>
                </c:pt>
                <c:pt idx="8">
                  <c:v>222.625</c:v>
                </c:pt>
                <c:pt idx="9">
                  <c:v>157.22727272727272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1.6166281755196306E-2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2.1097046413502109E-2</c:v>
                </c:pt>
                <c:pt idx="22">
                  <c:v>289.48523206751054</c:v>
                </c:pt>
                <c:pt idx="23">
                  <c:v>278.49789029535867</c:v>
                </c:pt>
                <c:pt idx="24">
                  <c:v>1.8523206751054853</c:v>
                </c:pt>
                <c:pt idx="25">
                  <c:v>207.75105485232066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123.66666666666667</c:v>
                </c:pt>
                <c:pt idx="50">
                  <c:v>269.84375</c:v>
                </c:pt>
                <c:pt idx="51">
                  <c:v>183.21875</c:v>
                </c:pt>
                <c:pt idx="52">
                  <c:v>347.36458333333331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ser>
          <c:idx val="4"/>
          <c:order val="4"/>
          <c:tx>
            <c:strRef>
              <c:f>'Moored Tag Pings'!$AE$4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/>
            </a:solidFill>
            <a:ln w="9525">
              <a:noFill/>
            </a:ln>
            <a:effectLst/>
          </c:spPr>
          <c:invertIfNegative val="0"/>
          <c:cat>
            <c:numRef>
              <c:f>'Moored Tag Pings'!$K$5:$K$60</c:f>
              <c:numCache>
                <c:formatCode>General</c:formatCode>
                <c:ptCount val="56"/>
                <c:pt idx="0">
                  <c:v>15516</c:v>
                </c:pt>
                <c:pt idx="1">
                  <c:v>15517</c:v>
                </c:pt>
                <c:pt idx="2">
                  <c:v>15518</c:v>
                </c:pt>
                <c:pt idx="3">
                  <c:v>15519</c:v>
                </c:pt>
                <c:pt idx="4">
                  <c:v>15520</c:v>
                </c:pt>
                <c:pt idx="5">
                  <c:v>15521</c:v>
                </c:pt>
                <c:pt idx="6">
                  <c:v>15522</c:v>
                </c:pt>
                <c:pt idx="7">
                  <c:v>15523</c:v>
                </c:pt>
                <c:pt idx="8">
                  <c:v>15524</c:v>
                </c:pt>
                <c:pt idx="9">
                  <c:v>15525</c:v>
                </c:pt>
                <c:pt idx="10">
                  <c:v>15526</c:v>
                </c:pt>
                <c:pt idx="11">
                  <c:v>15527</c:v>
                </c:pt>
                <c:pt idx="12">
                  <c:v>15528</c:v>
                </c:pt>
                <c:pt idx="13">
                  <c:v>15529</c:v>
                </c:pt>
                <c:pt idx="14">
                  <c:v>15530</c:v>
                </c:pt>
                <c:pt idx="15">
                  <c:v>15531</c:v>
                </c:pt>
                <c:pt idx="16">
                  <c:v>15532</c:v>
                </c:pt>
                <c:pt idx="17">
                  <c:v>15533</c:v>
                </c:pt>
                <c:pt idx="18">
                  <c:v>15534</c:v>
                </c:pt>
                <c:pt idx="19">
                  <c:v>15535</c:v>
                </c:pt>
                <c:pt idx="20">
                  <c:v>15536</c:v>
                </c:pt>
                <c:pt idx="21">
                  <c:v>15220</c:v>
                </c:pt>
                <c:pt idx="22">
                  <c:v>15221</c:v>
                </c:pt>
                <c:pt idx="23">
                  <c:v>15222</c:v>
                </c:pt>
                <c:pt idx="24">
                  <c:v>15223</c:v>
                </c:pt>
                <c:pt idx="25">
                  <c:v>15224</c:v>
                </c:pt>
                <c:pt idx="26">
                  <c:v>15225</c:v>
                </c:pt>
                <c:pt idx="27">
                  <c:v>15226</c:v>
                </c:pt>
                <c:pt idx="28">
                  <c:v>15537</c:v>
                </c:pt>
                <c:pt idx="29">
                  <c:v>15538</c:v>
                </c:pt>
                <c:pt idx="30">
                  <c:v>15539</c:v>
                </c:pt>
                <c:pt idx="31">
                  <c:v>15540</c:v>
                </c:pt>
                <c:pt idx="32">
                  <c:v>15541</c:v>
                </c:pt>
                <c:pt idx="33">
                  <c:v>15542</c:v>
                </c:pt>
                <c:pt idx="34">
                  <c:v>15543</c:v>
                </c:pt>
                <c:pt idx="35">
                  <c:v>15544</c:v>
                </c:pt>
                <c:pt idx="36">
                  <c:v>15545</c:v>
                </c:pt>
                <c:pt idx="37">
                  <c:v>15227</c:v>
                </c:pt>
                <c:pt idx="38">
                  <c:v>15228</c:v>
                </c:pt>
                <c:pt idx="39">
                  <c:v>15229</c:v>
                </c:pt>
                <c:pt idx="40">
                  <c:v>15532</c:v>
                </c:pt>
                <c:pt idx="41">
                  <c:v>16064</c:v>
                </c:pt>
                <c:pt idx="42">
                  <c:v>16065</c:v>
                </c:pt>
                <c:pt idx="43">
                  <c:v>16066</c:v>
                </c:pt>
                <c:pt idx="44">
                  <c:v>16067</c:v>
                </c:pt>
                <c:pt idx="45">
                  <c:v>16068</c:v>
                </c:pt>
                <c:pt idx="46">
                  <c:v>16069</c:v>
                </c:pt>
                <c:pt idx="47">
                  <c:v>16070</c:v>
                </c:pt>
                <c:pt idx="48">
                  <c:v>16071</c:v>
                </c:pt>
                <c:pt idx="49">
                  <c:v>16072</c:v>
                </c:pt>
                <c:pt idx="50">
                  <c:v>16073</c:v>
                </c:pt>
                <c:pt idx="51">
                  <c:v>16074</c:v>
                </c:pt>
                <c:pt idx="52">
                  <c:v>16075</c:v>
                </c:pt>
                <c:pt idx="53">
                  <c:v>16076</c:v>
                </c:pt>
                <c:pt idx="54">
                  <c:v>16077</c:v>
                </c:pt>
                <c:pt idx="55">
                  <c:v>16078</c:v>
                </c:pt>
              </c:numCache>
            </c:numRef>
          </c:cat>
          <c:val>
            <c:numRef>
              <c:f>'Moored Tag Pings'!$AE$5:$AE$60</c:f>
              <c:numCache>
                <c:formatCode>0.0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10.51270207852194</c:v>
                </c:pt>
                <c:pt idx="13">
                  <c:v>7.9861431870669746</c:v>
                </c:pt>
                <c:pt idx="14">
                  <c:v>127.89145496535797</c:v>
                </c:pt>
                <c:pt idx="15">
                  <c:v>0.67898383371824478</c:v>
                </c:pt>
                <c:pt idx="16">
                  <c:v>65.780600461893769</c:v>
                </c:pt>
                <c:pt idx="17">
                  <c:v>151.8729792147806</c:v>
                </c:pt>
                <c:pt idx="18">
                  <c:v>255.93764434180139</c:v>
                </c:pt>
                <c:pt idx="19">
                  <c:v>141.1200923787529</c:v>
                </c:pt>
                <c:pt idx="20">
                  <c:v>0</c:v>
                </c:pt>
                <c:pt idx="21">
                  <c:v>2.6033755274261603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306.04641350210971</c:v>
                </c:pt>
                <c:pt idx="36">
                  <c:v>0.1729957805907173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168.53846153846155</c:v>
                </c:pt>
                <c:pt idx="41">
                  <c:v>275.58333333333331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253.82291666666666</c:v>
                </c:pt>
                <c:pt idx="46">
                  <c:v>228.98958333333334</c:v>
                </c:pt>
                <c:pt idx="47">
                  <c:v>149.72916666666666</c:v>
                </c:pt>
                <c:pt idx="48">
                  <c:v>364.23958333333331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ser>
          <c:idx val="5"/>
          <c:order val="5"/>
          <c:tx>
            <c:strRef>
              <c:f>'Moored Tag Pings'!$AF$4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numRef>
              <c:f>'Moored Tag Pings'!$K$5:$K$60</c:f>
              <c:numCache>
                <c:formatCode>General</c:formatCode>
                <c:ptCount val="56"/>
                <c:pt idx="0">
                  <c:v>15516</c:v>
                </c:pt>
                <c:pt idx="1">
                  <c:v>15517</c:v>
                </c:pt>
                <c:pt idx="2">
                  <c:v>15518</c:v>
                </c:pt>
                <c:pt idx="3">
                  <c:v>15519</c:v>
                </c:pt>
                <c:pt idx="4">
                  <c:v>15520</c:v>
                </c:pt>
                <c:pt idx="5">
                  <c:v>15521</c:v>
                </c:pt>
                <c:pt idx="6">
                  <c:v>15522</c:v>
                </c:pt>
                <c:pt idx="7">
                  <c:v>15523</c:v>
                </c:pt>
                <c:pt idx="8">
                  <c:v>15524</c:v>
                </c:pt>
                <c:pt idx="9">
                  <c:v>15525</c:v>
                </c:pt>
                <c:pt idx="10">
                  <c:v>15526</c:v>
                </c:pt>
                <c:pt idx="11">
                  <c:v>15527</c:v>
                </c:pt>
                <c:pt idx="12">
                  <c:v>15528</c:v>
                </c:pt>
                <c:pt idx="13">
                  <c:v>15529</c:v>
                </c:pt>
                <c:pt idx="14">
                  <c:v>15530</c:v>
                </c:pt>
                <c:pt idx="15">
                  <c:v>15531</c:v>
                </c:pt>
                <c:pt idx="16">
                  <c:v>15532</c:v>
                </c:pt>
                <c:pt idx="17">
                  <c:v>15533</c:v>
                </c:pt>
                <c:pt idx="18">
                  <c:v>15534</c:v>
                </c:pt>
                <c:pt idx="19">
                  <c:v>15535</c:v>
                </c:pt>
                <c:pt idx="20">
                  <c:v>15536</c:v>
                </c:pt>
                <c:pt idx="21">
                  <c:v>15220</c:v>
                </c:pt>
                <c:pt idx="22">
                  <c:v>15221</c:v>
                </c:pt>
                <c:pt idx="23">
                  <c:v>15222</c:v>
                </c:pt>
                <c:pt idx="24">
                  <c:v>15223</c:v>
                </c:pt>
                <c:pt idx="25">
                  <c:v>15224</c:v>
                </c:pt>
                <c:pt idx="26">
                  <c:v>15225</c:v>
                </c:pt>
                <c:pt idx="27">
                  <c:v>15226</c:v>
                </c:pt>
                <c:pt idx="28">
                  <c:v>15537</c:v>
                </c:pt>
                <c:pt idx="29">
                  <c:v>15538</c:v>
                </c:pt>
                <c:pt idx="30">
                  <c:v>15539</c:v>
                </c:pt>
                <c:pt idx="31">
                  <c:v>15540</c:v>
                </c:pt>
                <c:pt idx="32">
                  <c:v>15541</c:v>
                </c:pt>
                <c:pt idx="33">
                  <c:v>15542</c:v>
                </c:pt>
                <c:pt idx="34">
                  <c:v>15543</c:v>
                </c:pt>
                <c:pt idx="35">
                  <c:v>15544</c:v>
                </c:pt>
                <c:pt idx="36">
                  <c:v>15545</c:v>
                </c:pt>
                <c:pt idx="37">
                  <c:v>15227</c:v>
                </c:pt>
                <c:pt idx="38">
                  <c:v>15228</c:v>
                </c:pt>
                <c:pt idx="39">
                  <c:v>15229</c:v>
                </c:pt>
                <c:pt idx="40">
                  <c:v>15532</c:v>
                </c:pt>
                <c:pt idx="41">
                  <c:v>16064</c:v>
                </c:pt>
                <c:pt idx="42">
                  <c:v>16065</c:v>
                </c:pt>
                <c:pt idx="43">
                  <c:v>16066</c:v>
                </c:pt>
                <c:pt idx="44">
                  <c:v>16067</c:v>
                </c:pt>
                <c:pt idx="45">
                  <c:v>16068</c:v>
                </c:pt>
                <c:pt idx="46">
                  <c:v>16069</c:v>
                </c:pt>
                <c:pt idx="47">
                  <c:v>16070</c:v>
                </c:pt>
                <c:pt idx="48">
                  <c:v>16071</c:v>
                </c:pt>
                <c:pt idx="49">
                  <c:v>16072</c:v>
                </c:pt>
                <c:pt idx="50">
                  <c:v>16073</c:v>
                </c:pt>
                <c:pt idx="51">
                  <c:v>16074</c:v>
                </c:pt>
                <c:pt idx="52">
                  <c:v>16075</c:v>
                </c:pt>
                <c:pt idx="53">
                  <c:v>16076</c:v>
                </c:pt>
                <c:pt idx="54">
                  <c:v>16077</c:v>
                </c:pt>
                <c:pt idx="55">
                  <c:v>16078</c:v>
                </c:pt>
              </c:numCache>
            </c:numRef>
          </c:cat>
          <c:val>
            <c:numRef>
              <c:f>'Moored Tag Pings'!$AF$5:$AF$60</c:f>
              <c:numCache>
                <c:formatCode>0.0</c:formatCode>
                <c:ptCount val="56"/>
                <c:pt idx="0">
                  <c:v>0</c:v>
                </c:pt>
                <c:pt idx="1">
                  <c:v>1.9799554565701558</c:v>
                </c:pt>
                <c:pt idx="2">
                  <c:v>1.665924276169265</c:v>
                </c:pt>
                <c:pt idx="3">
                  <c:v>0</c:v>
                </c:pt>
                <c:pt idx="4">
                  <c:v>1.8062360801781736</c:v>
                </c:pt>
                <c:pt idx="5">
                  <c:v>10.418708240534521</c:v>
                </c:pt>
                <c:pt idx="6">
                  <c:v>7.3496659242761692E-2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0.46420323325635104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11.388185654008439</c:v>
                </c:pt>
                <c:pt idx="27">
                  <c:v>32.47679324894515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9.1479289940828394</c:v>
                </c:pt>
                <c:pt idx="38">
                  <c:v>184.29585798816569</c:v>
                </c:pt>
                <c:pt idx="39">
                  <c:v>49.301775147928993</c:v>
                </c:pt>
                <c:pt idx="40">
                  <c:v>1.1893491124260356</c:v>
                </c:pt>
                <c:pt idx="41">
                  <c:v>0</c:v>
                </c:pt>
                <c:pt idx="42">
                  <c:v>54.9375</c:v>
                </c:pt>
                <c:pt idx="43">
                  <c:v>0.73958333333333337</c:v>
                </c:pt>
                <c:pt idx="44">
                  <c:v>66.052083333333329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ser>
          <c:idx val="6"/>
          <c:order val="6"/>
          <c:tx>
            <c:strRef>
              <c:f>'Moored Tag Pings'!$AG$4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9525">
              <a:noFill/>
            </a:ln>
            <a:effectLst/>
          </c:spPr>
          <c:invertIfNegative val="0"/>
          <c:cat>
            <c:numRef>
              <c:f>'Moored Tag Pings'!$K$5:$K$60</c:f>
              <c:numCache>
                <c:formatCode>General</c:formatCode>
                <c:ptCount val="56"/>
                <c:pt idx="0">
                  <c:v>15516</c:v>
                </c:pt>
                <c:pt idx="1">
                  <c:v>15517</c:v>
                </c:pt>
                <c:pt idx="2">
                  <c:v>15518</c:v>
                </c:pt>
                <c:pt idx="3">
                  <c:v>15519</c:v>
                </c:pt>
                <c:pt idx="4">
                  <c:v>15520</c:v>
                </c:pt>
                <c:pt idx="5">
                  <c:v>15521</c:v>
                </c:pt>
                <c:pt idx="6">
                  <c:v>15522</c:v>
                </c:pt>
                <c:pt idx="7">
                  <c:v>15523</c:v>
                </c:pt>
                <c:pt idx="8">
                  <c:v>15524</c:v>
                </c:pt>
                <c:pt idx="9">
                  <c:v>15525</c:v>
                </c:pt>
                <c:pt idx="10">
                  <c:v>15526</c:v>
                </c:pt>
                <c:pt idx="11">
                  <c:v>15527</c:v>
                </c:pt>
                <c:pt idx="12">
                  <c:v>15528</c:v>
                </c:pt>
                <c:pt idx="13">
                  <c:v>15529</c:v>
                </c:pt>
                <c:pt idx="14">
                  <c:v>15530</c:v>
                </c:pt>
                <c:pt idx="15">
                  <c:v>15531</c:v>
                </c:pt>
                <c:pt idx="16">
                  <c:v>15532</c:v>
                </c:pt>
                <c:pt idx="17">
                  <c:v>15533</c:v>
                </c:pt>
                <c:pt idx="18">
                  <c:v>15534</c:v>
                </c:pt>
                <c:pt idx="19">
                  <c:v>15535</c:v>
                </c:pt>
                <c:pt idx="20">
                  <c:v>15536</c:v>
                </c:pt>
                <c:pt idx="21">
                  <c:v>15220</c:v>
                </c:pt>
                <c:pt idx="22">
                  <c:v>15221</c:v>
                </c:pt>
                <c:pt idx="23">
                  <c:v>15222</c:v>
                </c:pt>
                <c:pt idx="24">
                  <c:v>15223</c:v>
                </c:pt>
                <c:pt idx="25">
                  <c:v>15224</c:v>
                </c:pt>
                <c:pt idx="26">
                  <c:v>15225</c:v>
                </c:pt>
                <c:pt idx="27">
                  <c:v>15226</c:v>
                </c:pt>
                <c:pt idx="28">
                  <c:v>15537</c:v>
                </c:pt>
                <c:pt idx="29">
                  <c:v>15538</c:v>
                </c:pt>
                <c:pt idx="30">
                  <c:v>15539</c:v>
                </c:pt>
                <c:pt idx="31">
                  <c:v>15540</c:v>
                </c:pt>
                <c:pt idx="32">
                  <c:v>15541</c:v>
                </c:pt>
                <c:pt idx="33">
                  <c:v>15542</c:v>
                </c:pt>
                <c:pt idx="34">
                  <c:v>15543</c:v>
                </c:pt>
                <c:pt idx="35">
                  <c:v>15544</c:v>
                </c:pt>
                <c:pt idx="36">
                  <c:v>15545</c:v>
                </c:pt>
                <c:pt idx="37">
                  <c:v>15227</c:v>
                </c:pt>
                <c:pt idx="38">
                  <c:v>15228</c:v>
                </c:pt>
                <c:pt idx="39">
                  <c:v>15229</c:v>
                </c:pt>
                <c:pt idx="40">
                  <c:v>15532</c:v>
                </c:pt>
                <c:pt idx="41">
                  <c:v>16064</c:v>
                </c:pt>
                <c:pt idx="42">
                  <c:v>16065</c:v>
                </c:pt>
                <c:pt idx="43">
                  <c:v>16066</c:v>
                </c:pt>
                <c:pt idx="44">
                  <c:v>16067</c:v>
                </c:pt>
                <c:pt idx="45">
                  <c:v>16068</c:v>
                </c:pt>
                <c:pt idx="46">
                  <c:v>16069</c:v>
                </c:pt>
                <c:pt idx="47">
                  <c:v>16070</c:v>
                </c:pt>
                <c:pt idx="48">
                  <c:v>16071</c:v>
                </c:pt>
                <c:pt idx="49">
                  <c:v>16072</c:v>
                </c:pt>
                <c:pt idx="50">
                  <c:v>16073</c:v>
                </c:pt>
                <c:pt idx="51">
                  <c:v>16074</c:v>
                </c:pt>
                <c:pt idx="52">
                  <c:v>16075</c:v>
                </c:pt>
                <c:pt idx="53">
                  <c:v>16076</c:v>
                </c:pt>
                <c:pt idx="54">
                  <c:v>16077</c:v>
                </c:pt>
                <c:pt idx="55">
                  <c:v>16078</c:v>
                </c:pt>
              </c:numCache>
            </c:numRef>
          </c:cat>
          <c:val>
            <c:numRef>
              <c:f>'Moored Tag Pings'!$AG$5:$AG$60</c:f>
              <c:numCache>
                <c:formatCode>0.0</c:formatCode>
                <c:ptCount val="56"/>
                <c:pt idx="0">
                  <c:v>0</c:v>
                </c:pt>
                <c:pt idx="1">
                  <c:v>23.636971046770601</c:v>
                </c:pt>
                <c:pt idx="2">
                  <c:v>27.8641425389755</c:v>
                </c:pt>
                <c:pt idx="3">
                  <c:v>0</c:v>
                </c:pt>
                <c:pt idx="4">
                  <c:v>13.256124721603564</c:v>
                </c:pt>
                <c:pt idx="5">
                  <c:v>1.5590200445434299E-2</c:v>
                </c:pt>
                <c:pt idx="6">
                  <c:v>4.4543429844097994E-3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4.3879907621247112E-2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86.599156118143455</c:v>
                </c:pt>
                <c:pt idx="27">
                  <c:v>142.06751054852322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55.763313609467453</c:v>
                </c:pt>
                <c:pt idx="38">
                  <c:v>5.8284023668639051</c:v>
                </c:pt>
                <c:pt idx="39">
                  <c:v>6.5088757396449703E-2</c:v>
                </c:pt>
                <c:pt idx="40">
                  <c:v>0.11242603550295859</c:v>
                </c:pt>
                <c:pt idx="41">
                  <c:v>0</c:v>
                </c:pt>
                <c:pt idx="42">
                  <c:v>3.5</c:v>
                </c:pt>
                <c:pt idx="43">
                  <c:v>0</c:v>
                </c:pt>
                <c:pt idx="44">
                  <c:v>4.229166666666667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ser>
          <c:idx val="7"/>
          <c:order val="7"/>
          <c:tx>
            <c:strRef>
              <c:f>'Moored Tag Pings'!$AH$4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9525">
              <a:noFill/>
            </a:ln>
            <a:effectLst/>
          </c:spPr>
          <c:invertIfNegative val="0"/>
          <c:cat>
            <c:numRef>
              <c:f>'Moored Tag Pings'!$K$5:$K$60</c:f>
              <c:numCache>
                <c:formatCode>General</c:formatCode>
                <c:ptCount val="56"/>
                <c:pt idx="0">
                  <c:v>15516</c:v>
                </c:pt>
                <c:pt idx="1">
                  <c:v>15517</c:v>
                </c:pt>
                <c:pt idx="2">
                  <c:v>15518</c:v>
                </c:pt>
                <c:pt idx="3">
                  <c:v>15519</c:v>
                </c:pt>
                <c:pt idx="4">
                  <c:v>15520</c:v>
                </c:pt>
                <c:pt idx="5">
                  <c:v>15521</c:v>
                </c:pt>
                <c:pt idx="6">
                  <c:v>15522</c:v>
                </c:pt>
                <c:pt idx="7">
                  <c:v>15523</c:v>
                </c:pt>
                <c:pt idx="8">
                  <c:v>15524</c:v>
                </c:pt>
                <c:pt idx="9">
                  <c:v>15525</c:v>
                </c:pt>
                <c:pt idx="10">
                  <c:v>15526</c:v>
                </c:pt>
                <c:pt idx="11">
                  <c:v>15527</c:v>
                </c:pt>
                <c:pt idx="12">
                  <c:v>15528</c:v>
                </c:pt>
                <c:pt idx="13">
                  <c:v>15529</c:v>
                </c:pt>
                <c:pt idx="14">
                  <c:v>15530</c:v>
                </c:pt>
                <c:pt idx="15">
                  <c:v>15531</c:v>
                </c:pt>
                <c:pt idx="16">
                  <c:v>15532</c:v>
                </c:pt>
                <c:pt idx="17">
                  <c:v>15533</c:v>
                </c:pt>
                <c:pt idx="18">
                  <c:v>15534</c:v>
                </c:pt>
                <c:pt idx="19">
                  <c:v>15535</c:v>
                </c:pt>
                <c:pt idx="20">
                  <c:v>15536</c:v>
                </c:pt>
                <c:pt idx="21">
                  <c:v>15220</c:v>
                </c:pt>
                <c:pt idx="22">
                  <c:v>15221</c:v>
                </c:pt>
                <c:pt idx="23">
                  <c:v>15222</c:v>
                </c:pt>
                <c:pt idx="24">
                  <c:v>15223</c:v>
                </c:pt>
                <c:pt idx="25">
                  <c:v>15224</c:v>
                </c:pt>
                <c:pt idx="26">
                  <c:v>15225</c:v>
                </c:pt>
                <c:pt idx="27">
                  <c:v>15226</c:v>
                </c:pt>
                <c:pt idx="28">
                  <c:v>15537</c:v>
                </c:pt>
                <c:pt idx="29">
                  <c:v>15538</c:v>
                </c:pt>
                <c:pt idx="30">
                  <c:v>15539</c:v>
                </c:pt>
                <c:pt idx="31">
                  <c:v>15540</c:v>
                </c:pt>
                <c:pt idx="32">
                  <c:v>15541</c:v>
                </c:pt>
                <c:pt idx="33">
                  <c:v>15542</c:v>
                </c:pt>
                <c:pt idx="34">
                  <c:v>15543</c:v>
                </c:pt>
                <c:pt idx="35">
                  <c:v>15544</c:v>
                </c:pt>
                <c:pt idx="36">
                  <c:v>15545</c:v>
                </c:pt>
                <c:pt idx="37">
                  <c:v>15227</c:v>
                </c:pt>
                <c:pt idx="38">
                  <c:v>15228</c:v>
                </c:pt>
                <c:pt idx="39">
                  <c:v>15229</c:v>
                </c:pt>
                <c:pt idx="40">
                  <c:v>15532</c:v>
                </c:pt>
                <c:pt idx="41">
                  <c:v>16064</c:v>
                </c:pt>
                <c:pt idx="42">
                  <c:v>16065</c:v>
                </c:pt>
                <c:pt idx="43">
                  <c:v>16066</c:v>
                </c:pt>
                <c:pt idx="44">
                  <c:v>16067</c:v>
                </c:pt>
                <c:pt idx="45">
                  <c:v>16068</c:v>
                </c:pt>
                <c:pt idx="46">
                  <c:v>16069</c:v>
                </c:pt>
                <c:pt idx="47">
                  <c:v>16070</c:v>
                </c:pt>
                <c:pt idx="48">
                  <c:v>16071</c:v>
                </c:pt>
                <c:pt idx="49">
                  <c:v>16072</c:v>
                </c:pt>
                <c:pt idx="50">
                  <c:v>16073</c:v>
                </c:pt>
                <c:pt idx="51">
                  <c:v>16074</c:v>
                </c:pt>
                <c:pt idx="52">
                  <c:v>16075</c:v>
                </c:pt>
                <c:pt idx="53">
                  <c:v>16076</c:v>
                </c:pt>
                <c:pt idx="54">
                  <c:v>16077</c:v>
                </c:pt>
                <c:pt idx="55">
                  <c:v>16078</c:v>
                </c:pt>
              </c:numCache>
            </c:numRef>
          </c:cat>
          <c:val>
            <c:numRef>
              <c:f>'Moored Tag Pings'!$AH$5:$AH$60</c:f>
              <c:numCache>
                <c:formatCode>0.0</c:formatCode>
                <c:ptCount val="56"/>
                <c:pt idx="0">
                  <c:v>0</c:v>
                </c:pt>
                <c:pt idx="1">
                  <c:v>17.481069042316257</c:v>
                </c:pt>
                <c:pt idx="2">
                  <c:v>16.56347438752784</c:v>
                </c:pt>
                <c:pt idx="3">
                  <c:v>0</c:v>
                </c:pt>
                <c:pt idx="4">
                  <c:v>11.378619153674833</c:v>
                </c:pt>
                <c:pt idx="5">
                  <c:v>6.6815144766146995E-3</c:v>
                </c:pt>
                <c:pt idx="6">
                  <c:v>4.4543429844097994E-3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0.27944572748267898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60.438818565400844</c:v>
                </c:pt>
                <c:pt idx="27">
                  <c:v>83.852320675105489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165.82840236686391</c:v>
                </c:pt>
                <c:pt idx="38">
                  <c:v>3.1597633136094676</c:v>
                </c:pt>
                <c:pt idx="39">
                  <c:v>1.1834319526627219E-2</c:v>
                </c:pt>
                <c:pt idx="40">
                  <c:v>0.71597633136094674</c:v>
                </c:pt>
                <c:pt idx="41">
                  <c:v>0</c:v>
                </c:pt>
                <c:pt idx="42">
                  <c:v>3.28125</c:v>
                </c:pt>
                <c:pt idx="43">
                  <c:v>0</c:v>
                </c:pt>
                <c:pt idx="44">
                  <c:v>3.5208333333333335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ser>
          <c:idx val="8"/>
          <c:order val="8"/>
          <c:tx>
            <c:strRef>
              <c:f>'Moored Tag Pings'!$AI$4</c:f>
              <c:strCache>
                <c:ptCount val="1"/>
                <c:pt idx="0">
                  <c:v>S9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9525">
              <a:noFill/>
            </a:ln>
            <a:effectLst/>
          </c:spPr>
          <c:invertIfNegative val="0"/>
          <c:cat>
            <c:numRef>
              <c:f>'Moored Tag Pings'!$K$5:$K$60</c:f>
              <c:numCache>
                <c:formatCode>General</c:formatCode>
                <c:ptCount val="56"/>
                <c:pt idx="0">
                  <c:v>15516</c:v>
                </c:pt>
                <c:pt idx="1">
                  <c:v>15517</c:v>
                </c:pt>
                <c:pt idx="2">
                  <c:v>15518</c:v>
                </c:pt>
                <c:pt idx="3">
                  <c:v>15519</c:v>
                </c:pt>
                <c:pt idx="4">
                  <c:v>15520</c:v>
                </c:pt>
                <c:pt idx="5">
                  <c:v>15521</c:v>
                </c:pt>
                <c:pt idx="6">
                  <c:v>15522</c:v>
                </c:pt>
                <c:pt idx="7">
                  <c:v>15523</c:v>
                </c:pt>
                <c:pt idx="8">
                  <c:v>15524</c:v>
                </c:pt>
                <c:pt idx="9">
                  <c:v>15525</c:v>
                </c:pt>
                <c:pt idx="10">
                  <c:v>15526</c:v>
                </c:pt>
                <c:pt idx="11">
                  <c:v>15527</c:v>
                </c:pt>
                <c:pt idx="12">
                  <c:v>15528</c:v>
                </c:pt>
                <c:pt idx="13">
                  <c:v>15529</c:v>
                </c:pt>
                <c:pt idx="14">
                  <c:v>15530</c:v>
                </c:pt>
                <c:pt idx="15">
                  <c:v>15531</c:v>
                </c:pt>
                <c:pt idx="16">
                  <c:v>15532</c:v>
                </c:pt>
                <c:pt idx="17">
                  <c:v>15533</c:v>
                </c:pt>
                <c:pt idx="18">
                  <c:v>15534</c:v>
                </c:pt>
                <c:pt idx="19">
                  <c:v>15535</c:v>
                </c:pt>
                <c:pt idx="20">
                  <c:v>15536</c:v>
                </c:pt>
                <c:pt idx="21">
                  <c:v>15220</c:v>
                </c:pt>
                <c:pt idx="22">
                  <c:v>15221</c:v>
                </c:pt>
                <c:pt idx="23">
                  <c:v>15222</c:v>
                </c:pt>
                <c:pt idx="24">
                  <c:v>15223</c:v>
                </c:pt>
                <c:pt idx="25">
                  <c:v>15224</c:v>
                </c:pt>
                <c:pt idx="26">
                  <c:v>15225</c:v>
                </c:pt>
                <c:pt idx="27">
                  <c:v>15226</c:v>
                </c:pt>
                <c:pt idx="28">
                  <c:v>15537</c:v>
                </c:pt>
                <c:pt idx="29">
                  <c:v>15538</c:v>
                </c:pt>
                <c:pt idx="30">
                  <c:v>15539</c:v>
                </c:pt>
                <c:pt idx="31">
                  <c:v>15540</c:v>
                </c:pt>
                <c:pt idx="32">
                  <c:v>15541</c:v>
                </c:pt>
                <c:pt idx="33">
                  <c:v>15542</c:v>
                </c:pt>
                <c:pt idx="34">
                  <c:v>15543</c:v>
                </c:pt>
                <c:pt idx="35">
                  <c:v>15544</c:v>
                </c:pt>
                <c:pt idx="36">
                  <c:v>15545</c:v>
                </c:pt>
                <c:pt idx="37">
                  <c:v>15227</c:v>
                </c:pt>
                <c:pt idx="38">
                  <c:v>15228</c:v>
                </c:pt>
                <c:pt idx="39">
                  <c:v>15229</c:v>
                </c:pt>
                <c:pt idx="40">
                  <c:v>15532</c:v>
                </c:pt>
                <c:pt idx="41">
                  <c:v>16064</c:v>
                </c:pt>
                <c:pt idx="42">
                  <c:v>16065</c:v>
                </c:pt>
                <c:pt idx="43">
                  <c:v>16066</c:v>
                </c:pt>
                <c:pt idx="44">
                  <c:v>16067</c:v>
                </c:pt>
                <c:pt idx="45">
                  <c:v>16068</c:v>
                </c:pt>
                <c:pt idx="46">
                  <c:v>16069</c:v>
                </c:pt>
                <c:pt idx="47">
                  <c:v>16070</c:v>
                </c:pt>
                <c:pt idx="48">
                  <c:v>16071</c:v>
                </c:pt>
                <c:pt idx="49">
                  <c:v>16072</c:v>
                </c:pt>
                <c:pt idx="50">
                  <c:v>16073</c:v>
                </c:pt>
                <c:pt idx="51">
                  <c:v>16074</c:v>
                </c:pt>
                <c:pt idx="52">
                  <c:v>16075</c:v>
                </c:pt>
                <c:pt idx="53">
                  <c:v>16076</c:v>
                </c:pt>
                <c:pt idx="54">
                  <c:v>16077</c:v>
                </c:pt>
                <c:pt idx="55">
                  <c:v>16078</c:v>
                </c:pt>
              </c:numCache>
            </c:numRef>
          </c:cat>
          <c:val>
            <c:numRef>
              <c:f>'Moored Tag Pings'!$AI$5:$AI$60</c:f>
              <c:numCache>
                <c:formatCode>0.0</c:formatCode>
                <c:ptCount val="56"/>
                <c:pt idx="0">
                  <c:v>0</c:v>
                </c:pt>
                <c:pt idx="1">
                  <c:v>3.3518930957683741</c:v>
                </c:pt>
                <c:pt idx="2">
                  <c:v>2.7461024498886415</c:v>
                </c:pt>
                <c:pt idx="3">
                  <c:v>0</c:v>
                </c:pt>
                <c:pt idx="4">
                  <c:v>1.9487750556792873</c:v>
                </c:pt>
                <c:pt idx="5">
                  <c:v>9.1536748329621389</c:v>
                </c:pt>
                <c:pt idx="6">
                  <c:v>4.6770601336302897E-2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9.7367205542725177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18.894514767932488</c:v>
                </c:pt>
                <c:pt idx="27">
                  <c:v>37.240506329113927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13.437869822485206</c:v>
                </c:pt>
                <c:pt idx="38">
                  <c:v>219.07692307692307</c:v>
                </c:pt>
                <c:pt idx="39">
                  <c:v>41.414201183431956</c:v>
                </c:pt>
                <c:pt idx="40">
                  <c:v>24.946745562130179</c:v>
                </c:pt>
                <c:pt idx="41">
                  <c:v>0</c:v>
                </c:pt>
                <c:pt idx="42">
                  <c:v>67.3125</c:v>
                </c:pt>
                <c:pt idx="43">
                  <c:v>62.489583333333336</c:v>
                </c:pt>
                <c:pt idx="44">
                  <c:v>184.52083333333334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444464"/>
        <c:axId val="342445024"/>
      </c:barChart>
      <c:catAx>
        <c:axId val="3424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45024"/>
        <c:crosses val="autoZero"/>
        <c:auto val="1"/>
        <c:lblAlgn val="ctr"/>
        <c:lblOffset val="100"/>
        <c:noMultiLvlLbl val="0"/>
      </c:catAx>
      <c:valAx>
        <c:axId val="3424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strRef>
              <c:f>'Glider Tag Pings'!$T$2</c:f>
              <c:strCache>
                <c:ptCount val="1"/>
                <c:pt idx="0">
                  <c:v>Glider Tag Pings per day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'Glider Tag Pings'!$K$4:$K$64</c:f>
              <c:numCache>
                <c:formatCode>General</c:formatCode>
                <c:ptCount val="61"/>
                <c:pt idx="0">
                  <c:v>15516</c:v>
                </c:pt>
                <c:pt idx="1">
                  <c:v>15517</c:v>
                </c:pt>
                <c:pt idx="2">
                  <c:v>15518</c:v>
                </c:pt>
                <c:pt idx="3">
                  <c:v>15519</c:v>
                </c:pt>
                <c:pt idx="4">
                  <c:v>15520</c:v>
                </c:pt>
                <c:pt idx="5">
                  <c:v>15521</c:v>
                </c:pt>
                <c:pt idx="6">
                  <c:v>15522</c:v>
                </c:pt>
                <c:pt idx="7">
                  <c:v>15523</c:v>
                </c:pt>
                <c:pt idx="8">
                  <c:v>15524</c:v>
                </c:pt>
                <c:pt idx="9">
                  <c:v>15525</c:v>
                </c:pt>
                <c:pt idx="10">
                  <c:v>15526</c:v>
                </c:pt>
                <c:pt idx="11">
                  <c:v>15527</c:v>
                </c:pt>
                <c:pt idx="12">
                  <c:v>15528</c:v>
                </c:pt>
                <c:pt idx="13">
                  <c:v>15529</c:v>
                </c:pt>
                <c:pt idx="14">
                  <c:v>15530</c:v>
                </c:pt>
                <c:pt idx="15">
                  <c:v>15531</c:v>
                </c:pt>
                <c:pt idx="16">
                  <c:v>15532</c:v>
                </c:pt>
                <c:pt idx="17">
                  <c:v>15533</c:v>
                </c:pt>
                <c:pt idx="18">
                  <c:v>15534</c:v>
                </c:pt>
                <c:pt idx="19">
                  <c:v>15535</c:v>
                </c:pt>
                <c:pt idx="20">
                  <c:v>15536</c:v>
                </c:pt>
                <c:pt idx="21">
                  <c:v>15220</c:v>
                </c:pt>
                <c:pt idx="22">
                  <c:v>15221</c:v>
                </c:pt>
                <c:pt idx="23">
                  <c:v>15222</c:v>
                </c:pt>
                <c:pt idx="24">
                  <c:v>15223</c:v>
                </c:pt>
                <c:pt idx="25">
                  <c:v>15224</c:v>
                </c:pt>
                <c:pt idx="26">
                  <c:v>15225</c:v>
                </c:pt>
                <c:pt idx="27">
                  <c:v>15226</c:v>
                </c:pt>
                <c:pt idx="28">
                  <c:v>15537</c:v>
                </c:pt>
                <c:pt idx="29">
                  <c:v>15538</c:v>
                </c:pt>
                <c:pt idx="30">
                  <c:v>15539</c:v>
                </c:pt>
                <c:pt idx="31">
                  <c:v>15540</c:v>
                </c:pt>
                <c:pt idx="32">
                  <c:v>15541</c:v>
                </c:pt>
                <c:pt idx="33">
                  <c:v>15542</c:v>
                </c:pt>
                <c:pt idx="34">
                  <c:v>15543</c:v>
                </c:pt>
                <c:pt idx="35">
                  <c:v>15544</c:v>
                </c:pt>
                <c:pt idx="36">
                  <c:v>15545</c:v>
                </c:pt>
                <c:pt idx="37">
                  <c:v>15227</c:v>
                </c:pt>
                <c:pt idx="38">
                  <c:v>15228</c:v>
                </c:pt>
                <c:pt idx="39">
                  <c:v>15229</c:v>
                </c:pt>
                <c:pt idx="40">
                  <c:v>15532</c:v>
                </c:pt>
                <c:pt idx="41">
                  <c:v>16064</c:v>
                </c:pt>
                <c:pt idx="42">
                  <c:v>16065</c:v>
                </c:pt>
                <c:pt idx="43">
                  <c:v>16066</c:v>
                </c:pt>
                <c:pt idx="44">
                  <c:v>16067</c:v>
                </c:pt>
                <c:pt idx="45">
                  <c:v>16068</c:v>
                </c:pt>
                <c:pt idx="46">
                  <c:v>16069</c:v>
                </c:pt>
                <c:pt idx="47">
                  <c:v>16070</c:v>
                </c:pt>
                <c:pt idx="48">
                  <c:v>16071</c:v>
                </c:pt>
                <c:pt idx="49">
                  <c:v>16072</c:v>
                </c:pt>
                <c:pt idx="50">
                  <c:v>16073</c:v>
                </c:pt>
                <c:pt idx="51">
                  <c:v>16074</c:v>
                </c:pt>
                <c:pt idx="52">
                  <c:v>16075</c:v>
                </c:pt>
                <c:pt idx="53">
                  <c:v>16076</c:v>
                </c:pt>
                <c:pt idx="54">
                  <c:v>16077</c:v>
                </c:pt>
                <c:pt idx="55">
                  <c:v>16078</c:v>
                </c:pt>
                <c:pt idx="56">
                  <c:v>16080</c:v>
                </c:pt>
                <c:pt idx="57">
                  <c:v>16081</c:v>
                </c:pt>
                <c:pt idx="58">
                  <c:v>16082</c:v>
                </c:pt>
                <c:pt idx="59">
                  <c:v>16083</c:v>
                </c:pt>
                <c:pt idx="60">
                  <c:v>16079</c:v>
                </c:pt>
              </c:numCache>
            </c:numRef>
          </c:cat>
          <c:val>
            <c:numRef>
              <c:f>'Glider Tag Pings'!$T$4:$T$64</c:f>
              <c:numCache>
                <c:formatCode>0.00</c:formatCode>
                <c:ptCount val="61"/>
                <c:pt idx="0">
                  <c:v>0</c:v>
                </c:pt>
                <c:pt idx="1">
                  <c:v>7.868852458821169</c:v>
                </c:pt>
                <c:pt idx="2">
                  <c:v>11.803278688231753</c:v>
                </c:pt>
                <c:pt idx="3">
                  <c:v>0</c:v>
                </c:pt>
                <c:pt idx="4">
                  <c:v>11.803278688231753</c:v>
                </c:pt>
                <c:pt idx="5">
                  <c:v>30.413517118338451</c:v>
                </c:pt>
                <c:pt idx="6">
                  <c:v>27.212094263776507</c:v>
                </c:pt>
                <c:pt idx="7">
                  <c:v>44.147798038446638</c:v>
                </c:pt>
                <c:pt idx="8">
                  <c:v>8.2777121322087446</c:v>
                </c:pt>
                <c:pt idx="9">
                  <c:v>2.7592373774029149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21.779682378471275</c:v>
                </c:pt>
                <c:pt idx="17">
                  <c:v>0</c:v>
                </c:pt>
                <c:pt idx="18">
                  <c:v>0</c:v>
                </c:pt>
                <c:pt idx="19">
                  <c:v>4.3559364756942553</c:v>
                </c:pt>
                <c:pt idx="20">
                  <c:v>0</c:v>
                </c:pt>
                <c:pt idx="21">
                  <c:v>0</c:v>
                </c:pt>
                <c:pt idx="22">
                  <c:v>6.8133427961563209</c:v>
                </c:pt>
                <c:pt idx="23">
                  <c:v>51.100070971172407</c:v>
                </c:pt>
                <c:pt idx="24">
                  <c:v>0</c:v>
                </c:pt>
                <c:pt idx="25">
                  <c:v>88.573456350032174</c:v>
                </c:pt>
                <c:pt idx="26">
                  <c:v>11.803278688231753</c:v>
                </c:pt>
                <c:pt idx="27">
                  <c:v>11.803278688231753</c:v>
                </c:pt>
                <c:pt idx="28">
                  <c:v>0</c:v>
                </c:pt>
                <c:pt idx="29">
                  <c:v>10.595376786014974</c:v>
                </c:pt>
                <c:pt idx="30">
                  <c:v>15.893065179022459</c:v>
                </c:pt>
                <c:pt idx="31">
                  <c:v>0</c:v>
                </c:pt>
                <c:pt idx="32">
                  <c:v>5.297688393007487</c:v>
                </c:pt>
                <c:pt idx="33">
                  <c:v>15.893065179022459</c:v>
                </c:pt>
                <c:pt idx="34">
                  <c:v>37.083818751052405</c:v>
                </c:pt>
                <c:pt idx="35">
                  <c:v>26.135618854165532</c:v>
                </c:pt>
                <c:pt idx="36">
                  <c:v>0</c:v>
                </c:pt>
                <c:pt idx="37">
                  <c:v>19.672131147052923</c:v>
                </c:pt>
                <c:pt idx="38">
                  <c:v>52.909874143780975</c:v>
                </c:pt>
                <c:pt idx="39">
                  <c:v>40.138525212523497</c:v>
                </c:pt>
                <c:pt idx="40">
                  <c:v>9.1223920937553409</c:v>
                </c:pt>
                <c:pt idx="41">
                  <c:v>35.038864480427577</c:v>
                </c:pt>
                <c:pt idx="42">
                  <c:v>52.96509001615906</c:v>
                </c:pt>
                <c:pt idx="43">
                  <c:v>19.513454216479655</c:v>
                </c:pt>
                <c:pt idx="44">
                  <c:v>13.938181583199752</c:v>
                </c:pt>
                <c:pt idx="45">
                  <c:v>52.558296720641366</c:v>
                </c:pt>
                <c:pt idx="46">
                  <c:v>23.359242986951717</c:v>
                </c:pt>
                <c:pt idx="47">
                  <c:v>11.679621493475858</c:v>
                </c:pt>
                <c:pt idx="48">
                  <c:v>58.39810746737929</c:v>
                </c:pt>
                <c:pt idx="49">
                  <c:v>18.637760879959224</c:v>
                </c:pt>
                <c:pt idx="50">
                  <c:v>46.594402199898063</c:v>
                </c:pt>
                <c:pt idx="51">
                  <c:v>27.956641319938836</c:v>
                </c:pt>
                <c:pt idx="52">
                  <c:v>74.551043519836895</c:v>
                </c:pt>
                <c:pt idx="53">
                  <c:v>5.8823529411764701</c:v>
                </c:pt>
                <c:pt idx="54">
                  <c:v>0</c:v>
                </c:pt>
                <c:pt idx="55">
                  <c:v>5.8823529411764701</c:v>
                </c:pt>
                <c:pt idx="56">
                  <c:v>0</c:v>
                </c:pt>
                <c:pt idx="57">
                  <c:v>17.647058823529409</c:v>
                </c:pt>
                <c:pt idx="58">
                  <c:v>0</c:v>
                </c:pt>
                <c:pt idx="59">
                  <c:v>35.294117647058819</c:v>
                </c:pt>
                <c:pt idx="60">
                  <c:v>23.52941176470588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901760"/>
        <c:axId val="336902320"/>
      </c:barChart>
      <c:catAx>
        <c:axId val="336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02320"/>
        <c:crosses val="autoZero"/>
        <c:auto val="0"/>
        <c:lblAlgn val="ctr"/>
        <c:lblOffset val="100"/>
        <c:tickLblSkip val="1"/>
        <c:noMultiLvlLbl val="0"/>
      </c:catAx>
      <c:valAx>
        <c:axId val="3369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0176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Pings per day by moored and glider receivers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11644063068686E-2"/>
          <c:y val="0.1032096650982792"/>
          <c:w val="0.92405214180232387"/>
          <c:h val="0.70142911491680149"/>
        </c:manualLayout>
      </c:layout>
      <c:barChart>
        <c:barDir val="col"/>
        <c:grouping val="clustered"/>
        <c:varyColors val="0"/>
        <c:ser>
          <c:idx val="18"/>
          <c:order val="0"/>
          <c:tx>
            <c:v>Glider Mounted Receiver</c:v>
          </c:tx>
          <c:spPr>
            <a:solidFill>
              <a:srgbClr val="FF0000"/>
            </a:solidFill>
            <a:ln w="3175">
              <a:noFill/>
            </a:ln>
            <a:effectLst/>
          </c:spPr>
          <c:invertIfNegative val="0"/>
          <c:cat>
            <c:strRef>
              <c:f>'Combined Pings'!$L$4:$L$64</c:f>
              <c:strCache>
                <c:ptCount val="61"/>
                <c:pt idx="0">
                  <c:v>15222 - RG</c:v>
                </c:pt>
                <c:pt idx="1">
                  <c:v>15224 - RG</c:v>
                </c:pt>
                <c:pt idx="2">
                  <c:v>15229 - RG</c:v>
                </c:pt>
                <c:pt idx="3">
                  <c:v>15516 - RG</c:v>
                </c:pt>
                <c:pt idx="4">
                  <c:v>15517 - RG</c:v>
                </c:pt>
                <c:pt idx="5">
                  <c:v>15518 - RG</c:v>
                </c:pt>
                <c:pt idx="6">
                  <c:v>15519 - RG</c:v>
                </c:pt>
                <c:pt idx="7">
                  <c:v>15520 - RG</c:v>
                </c:pt>
                <c:pt idx="8">
                  <c:v>15521 - RG</c:v>
                </c:pt>
                <c:pt idx="9">
                  <c:v>15522 - RG</c:v>
                </c:pt>
                <c:pt idx="10">
                  <c:v>15523 - RG</c:v>
                </c:pt>
                <c:pt idx="11">
                  <c:v>15524 - RG</c:v>
                </c:pt>
                <c:pt idx="12">
                  <c:v>15525 - RG</c:v>
                </c:pt>
                <c:pt idx="13">
                  <c:v>15526 - RG</c:v>
                </c:pt>
                <c:pt idx="14">
                  <c:v>15527 - RG</c:v>
                </c:pt>
                <c:pt idx="15">
                  <c:v>15532 - RG</c:v>
                </c:pt>
                <c:pt idx="16">
                  <c:v>15537 - RG</c:v>
                </c:pt>
                <c:pt idx="17">
                  <c:v>15538 - RG</c:v>
                </c:pt>
                <c:pt idx="18">
                  <c:v>15539 - RG</c:v>
                </c:pt>
                <c:pt idx="19">
                  <c:v>15540 - RG</c:v>
                </c:pt>
                <c:pt idx="20">
                  <c:v>15541 - RG</c:v>
                </c:pt>
                <c:pt idx="21">
                  <c:v>15543 - RG</c:v>
                </c:pt>
                <c:pt idx="22">
                  <c:v>16065 - RG</c:v>
                </c:pt>
                <c:pt idx="23">
                  <c:v>16069 - RG</c:v>
                </c:pt>
                <c:pt idx="24">
                  <c:v>16070 - RG</c:v>
                </c:pt>
                <c:pt idx="25">
                  <c:v>16071 - RG</c:v>
                </c:pt>
                <c:pt idx="26">
                  <c:v>16075 - RG</c:v>
                </c:pt>
                <c:pt idx="27">
                  <c:v>15220 - ARS</c:v>
                </c:pt>
                <c:pt idx="28">
                  <c:v>15221 - ARS</c:v>
                </c:pt>
                <c:pt idx="29">
                  <c:v>15223 - ARS</c:v>
                </c:pt>
                <c:pt idx="30">
                  <c:v>15225 - ARS</c:v>
                </c:pt>
                <c:pt idx="31">
                  <c:v>15226 - ARS</c:v>
                </c:pt>
                <c:pt idx="32">
                  <c:v>15227 - ARS</c:v>
                </c:pt>
                <c:pt idx="33">
                  <c:v>15228 - ARS</c:v>
                </c:pt>
                <c:pt idx="34">
                  <c:v>15528 - ARS</c:v>
                </c:pt>
                <c:pt idx="35">
                  <c:v>15529 - ARS</c:v>
                </c:pt>
                <c:pt idx="36">
                  <c:v>15530 - ARS</c:v>
                </c:pt>
                <c:pt idx="37">
                  <c:v>15531 - ARS</c:v>
                </c:pt>
                <c:pt idx="38">
                  <c:v>15532 - ARS</c:v>
                </c:pt>
                <c:pt idx="39">
                  <c:v>15533 - ARS</c:v>
                </c:pt>
                <c:pt idx="40">
                  <c:v>15534 - ARS</c:v>
                </c:pt>
                <c:pt idx="41">
                  <c:v>15535 - ARS</c:v>
                </c:pt>
                <c:pt idx="42">
                  <c:v>15536 - ARS</c:v>
                </c:pt>
                <c:pt idx="43">
                  <c:v>15542 - ARS</c:v>
                </c:pt>
                <c:pt idx="44">
                  <c:v>15544 - ARS</c:v>
                </c:pt>
                <c:pt idx="45">
                  <c:v>15545 - ARS</c:v>
                </c:pt>
                <c:pt idx="46">
                  <c:v>16064 - ARS</c:v>
                </c:pt>
                <c:pt idx="47">
                  <c:v>16066 - ARS</c:v>
                </c:pt>
                <c:pt idx="48">
                  <c:v>16067 - ARS</c:v>
                </c:pt>
                <c:pt idx="49">
                  <c:v>16068 - ARS</c:v>
                </c:pt>
                <c:pt idx="50">
                  <c:v>16072 - ARS</c:v>
                </c:pt>
                <c:pt idx="51">
                  <c:v>16073 - ARS</c:v>
                </c:pt>
                <c:pt idx="52">
                  <c:v>16074 - ARS</c:v>
                </c:pt>
                <c:pt idx="53">
                  <c:v>16076 - ARS</c:v>
                </c:pt>
                <c:pt idx="54">
                  <c:v>16077 - ARS</c:v>
                </c:pt>
                <c:pt idx="55">
                  <c:v>16078 - ARS</c:v>
                </c:pt>
                <c:pt idx="56">
                  <c:v>16079 - ARS</c:v>
                </c:pt>
                <c:pt idx="57">
                  <c:v>16080 - ARS</c:v>
                </c:pt>
                <c:pt idx="58">
                  <c:v>16081 - ARS</c:v>
                </c:pt>
                <c:pt idx="59">
                  <c:v>16082 - ARS</c:v>
                </c:pt>
                <c:pt idx="60">
                  <c:v>16083 - ARS</c:v>
                </c:pt>
              </c:strCache>
            </c:strRef>
          </c:cat>
          <c:val>
            <c:numRef>
              <c:f>'Combined Pings'!$G$4:$G$64</c:f>
              <c:numCache>
                <c:formatCode>0.0</c:formatCode>
                <c:ptCount val="61"/>
                <c:pt idx="0">
                  <c:v>51.100070971172407</c:v>
                </c:pt>
                <c:pt idx="1">
                  <c:v>88.573456350032174</c:v>
                </c:pt>
                <c:pt idx="2">
                  <c:v>40.138525212523497</c:v>
                </c:pt>
                <c:pt idx="3">
                  <c:v>0</c:v>
                </c:pt>
                <c:pt idx="4">
                  <c:v>7.868852458821169</c:v>
                </c:pt>
                <c:pt idx="5">
                  <c:v>11.803278688231753</c:v>
                </c:pt>
                <c:pt idx="6">
                  <c:v>0</c:v>
                </c:pt>
                <c:pt idx="7">
                  <c:v>11.803278688231753</c:v>
                </c:pt>
                <c:pt idx="8">
                  <c:v>30.413517118338451</c:v>
                </c:pt>
                <c:pt idx="9">
                  <c:v>27.212094263776507</c:v>
                </c:pt>
                <c:pt idx="10">
                  <c:v>44.147798038446638</c:v>
                </c:pt>
                <c:pt idx="11">
                  <c:v>8.2777121322087446</c:v>
                </c:pt>
                <c:pt idx="12">
                  <c:v>2.7592373774029149</c:v>
                </c:pt>
                <c:pt idx="13">
                  <c:v>0</c:v>
                </c:pt>
                <c:pt idx="14">
                  <c:v>0</c:v>
                </c:pt>
                <c:pt idx="15">
                  <c:v>9.1223920937553409</c:v>
                </c:pt>
                <c:pt idx="16">
                  <c:v>0</c:v>
                </c:pt>
                <c:pt idx="17">
                  <c:v>10.595376786014974</c:v>
                </c:pt>
                <c:pt idx="18">
                  <c:v>15.893065179022459</c:v>
                </c:pt>
                <c:pt idx="19">
                  <c:v>0</c:v>
                </c:pt>
                <c:pt idx="20">
                  <c:v>5.297688393007487</c:v>
                </c:pt>
                <c:pt idx="21">
                  <c:v>37.083818751052405</c:v>
                </c:pt>
                <c:pt idx="22">
                  <c:v>52.96509001615906</c:v>
                </c:pt>
                <c:pt idx="23">
                  <c:v>23.359242986951717</c:v>
                </c:pt>
                <c:pt idx="24">
                  <c:v>11.679621493475858</c:v>
                </c:pt>
                <c:pt idx="25">
                  <c:v>58.39810746737929</c:v>
                </c:pt>
                <c:pt idx="26">
                  <c:v>74.551043519836895</c:v>
                </c:pt>
                <c:pt idx="27">
                  <c:v>0</c:v>
                </c:pt>
                <c:pt idx="28">
                  <c:v>6.8133427961563209</c:v>
                </c:pt>
                <c:pt idx="29">
                  <c:v>0</c:v>
                </c:pt>
                <c:pt idx="30">
                  <c:v>11.803278688231753</c:v>
                </c:pt>
                <c:pt idx="31">
                  <c:v>11.803278688231753</c:v>
                </c:pt>
                <c:pt idx="32">
                  <c:v>19.672131147052923</c:v>
                </c:pt>
                <c:pt idx="33">
                  <c:v>52.909874143780975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21.779682378471275</c:v>
                </c:pt>
                <c:pt idx="39">
                  <c:v>0</c:v>
                </c:pt>
                <c:pt idx="40">
                  <c:v>0</c:v>
                </c:pt>
                <c:pt idx="41">
                  <c:v>4.3559364756942553</c:v>
                </c:pt>
                <c:pt idx="42">
                  <c:v>0</c:v>
                </c:pt>
                <c:pt idx="43">
                  <c:v>15.893065179022459</c:v>
                </c:pt>
                <c:pt idx="44">
                  <c:v>26.135618854165532</c:v>
                </c:pt>
                <c:pt idx="45">
                  <c:v>0</c:v>
                </c:pt>
                <c:pt idx="46">
                  <c:v>35.038864480427577</c:v>
                </c:pt>
                <c:pt idx="47">
                  <c:v>19.513454216479655</c:v>
                </c:pt>
                <c:pt idx="48">
                  <c:v>13.938181583199752</c:v>
                </c:pt>
                <c:pt idx="49">
                  <c:v>52.558296720641366</c:v>
                </c:pt>
                <c:pt idx="50">
                  <c:v>18.637760879959224</c:v>
                </c:pt>
                <c:pt idx="51">
                  <c:v>46.594402199898063</c:v>
                </c:pt>
                <c:pt idx="52">
                  <c:v>27.956641319938836</c:v>
                </c:pt>
                <c:pt idx="53">
                  <c:v>5.8823529411764701</c:v>
                </c:pt>
                <c:pt idx="54">
                  <c:v>0</c:v>
                </c:pt>
                <c:pt idx="55">
                  <c:v>5.8823529411764701</c:v>
                </c:pt>
                <c:pt idx="56">
                  <c:v>23.52941176470588</c:v>
                </c:pt>
                <c:pt idx="57">
                  <c:v>0</c:v>
                </c:pt>
                <c:pt idx="58">
                  <c:v>17.647058823529409</c:v>
                </c:pt>
                <c:pt idx="59">
                  <c:v>0</c:v>
                </c:pt>
                <c:pt idx="60">
                  <c:v>35.294117647058819</c:v>
                </c:pt>
              </c:numCache>
            </c:numRef>
          </c:val>
        </c:ser>
        <c:ser>
          <c:idx val="0"/>
          <c:order val="1"/>
          <c:tx>
            <c:v>Moored Receiver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'Combined Pings'!$L$4:$L$64</c:f>
              <c:strCache>
                <c:ptCount val="61"/>
                <c:pt idx="0">
                  <c:v>15222 - RG</c:v>
                </c:pt>
                <c:pt idx="1">
                  <c:v>15224 - RG</c:v>
                </c:pt>
                <c:pt idx="2">
                  <c:v>15229 - RG</c:v>
                </c:pt>
                <c:pt idx="3">
                  <c:v>15516 - RG</c:v>
                </c:pt>
                <c:pt idx="4">
                  <c:v>15517 - RG</c:v>
                </c:pt>
                <c:pt idx="5">
                  <c:v>15518 - RG</c:v>
                </c:pt>
                <c:pt idx="6">
                  <c:v>15519 - RG</c:v>
                </c:pt>
                <c:pt idx="7">
                  <c:v>15520 - RG</c:v>
                </c:pt>
                <c:pt idx="8">
                  <c:v>15521 - RG</c:v>
                </c:pt>
                <c:pt idx="9">
                  <c:v>15522 - RG</c:v>
                </c:pt>
                <c:pt idx="10">
                  <c:v>15523 - RG</c:v>
                </c:pt>
                <c:pt idx="11">
                  <c:v>15524 - RG</c:v>
                </c:pt>
                <c:pt idx="12">
                  <c:v>15525 - RG</c:v>
                </c:pt>
                <c:pt idx="13">
                  <c:v>15526 - RG</c:v>
                </c:pt>
                <c:pt idx="14">
                  <c:v>15527 - RG</c:v>
                </c:pt>
                <c:pt idx="15">
                  <c:v>15532 - RG</c:v>
                </c:pt>
                <c:pt idx="16">
                  <c:v>15537 - RG</c:v>
                </c:pt>
                <c:pt idx="17">
                  <c:v>15538 - RG</c:v>
                </c:pt>
                <c:pt idx="18">
                  <c:v>15539 - RG</c:v>
                </c:pt>
                <c:pt idx="19">
                  <c:v>15540 - RG</c:v>
                </c:pt>
                <c:pt idx="20">
                  <c:v>15541 - RG</c:v>
                </c:pt>
                <c:pt idx="21">
                  <c:v>15543 - RG</c:v>
                </c:pt>
                <c:pt idx="22">
                  <c:v>16065 - RG</c:v>
                </c:pt>
                <c:pt idx="23">
                  <c:v>16069 - RG</c:v>
                </c:pt>
                <c:pt idx="24">
                  <c:v>16070 - RG</c:v>
                </c:pt>
                <c:pt idx="25">
                  <c:v>16071 - RG</c:v>
                </c:pt>
                <c:pt idx="26">
                  <c:v>16075 - RG</c:v>
                </c:pt>
                <c:pt idx="27">
                  <c:v>15220 - ARS</c:v>
                </c:pt>
                <c:pt idx="28">
                  <c:v>15221 - ARS</c:v>
                </c:pt>
                <c:pt idx="29">
                  <c:v>15223 - ARS</c:v>
                </c:pt>
                <c:pt idx="30">
                  <c:v>15225 - ARS</c:v>
                </c:pt>
                <c:pt idx="31">
                  <c:v>15226 - ARS</c:v>
                </c:pt>
                <c:pt idx="32">
                  <c:v>15227 - ARS</c:v>
                </c:pt>
                <c:pt idx="33">
                  <c:v>15228 - ARS</c:v>
                </c:pt>
                <c:pt idx="34">
                  <c:v>15528 - ARS</c:v>
                </c:pt>
                <c:pt idx="35">
                  <c:v>15529 - ARS</c:v>
                </c:pt>
                <c:pt idx="36">
                  <c:v>15530 - ARS</c:v>
                </c:pt>
                <c:pt idx="37">
                  <c:v>15531 - ARS</c:v>
                </c:pt>
                <c:pt idx="38">
                  <c:v>15532 - ARS</c:v>
                </c:pt>
                <c:pt idx="39">
                  <c:v>15533 - ARS</c:v>
                </c:pt>
                <c:pt idx="40">
                  <c:v>15534 - ARS</c:v>
                </c:pt>
                <c:pt idx="41">
                  <c:v>15535 - ARS</c:v>
                </c:pt>
                <c:pt idx="42">
                  <c:v>15536 - ARS</c:v>
                </c:pt>
                <c:pt idx="43">
                  <c:v>15542 - ARS</c:v>
                </c:pt>
                <c:pt idx="44">
                  <c:v>15544 - ARS</c:v>
                </c:pt>
                <c:pt idx="45">
                  <c:v>15545 - ARS</c:v>
                </c:pt>
                <c:pt idx="46">
                  <c:v>16064 - ARS</c:v>
                </c:pt>
                <c:pt idx="47">
                  <c:v>16066 - ARS</c:v>
                </c:pt>
                <c:pt idx="48">
                  <c:v>16067 - ARS</c:v>
                </c:pt>
                <c:pt idx="49">
                  <c:v>16068 - ARS</c:v>
                </c:pt>
                <c:pt idx="50">
                  <c:v>16072 - ARS</c:v>
                </c:pt>
                <c:pt idx="51">
                  <c:v>16073 - ARS</c:v>
                </c:pt>
                <c:pt idx="52">
                  <c:v>16074 - ARS</c:v>
                </c:pt>
                <c:pt idx="53">
                  <c:v>16076 - ARS</c:v>
                </c:pt>
                <c:pt idx="54">
                  <c:v>16077 - ARS</c:v>
                </c:pt>
                <c:pt idx="55">
                  <c:v>16078 - ARS</c:v>
                </c:pt>
                <c:pt idx="56">
                  <c:v>16079 - ARS</c:v>
                </c:pt>
                <c:pt idx="57">
                  <c:v>16080 - ARS</c:v>
                </c:pt>
                <c:pt idx="58">
                  <c:v>16081 - ARS</c:v>
                </c:pt>
                <c:pt idx="59">
                  <c:v>16082 - ARS</c:v>
                </c:pt>
                <c:pt idx="60">
                  <c:v>16083 - ARS</c:v>
                </c:pt>
              </c:strCache>
            </c:strRef>
          </c:cat>
          <c:val>
            <c:numRef>
              <c:f>'Combined Pings'!$D$4:$D$64</c:f>
              <c:numCache>
                <c:formatCode>0.0</c:formatCode>
                <c:ptCount val="61"/>
                <c:pt idx="0">
                  <c:v>278.49789029535867</c:v>
                </c:pt>
                <c:pt idx="1">
                  <c:v>207.75105485232066</c:v>
                </c:pt>
                <c:pt idx="2">
                  <c:v>386.76331360946745</c:v>
                </c:pt>
                <c:pt idx="3">
                  <c:v>29.322939866369712</c:v>
                </c:pt>
                <c:pt idx="4">
                  <c:v>422.10022271714922</c:v>
                </c:pt>
                <c:pt idx="5">
                  <c:v>269.04454342984411</c:v>
                </c:pt>
                <c:pt idx="6">
                  <c:v>2.8708240534521154</c:v>
                </c:pt>
                <c:pt idx="7">
                  <c:v>279.87973273942094</c:v>
                </c:pt>
                <c:pt idx="8">
                  <c:v>409.43875278396439</c:v>
                </c:pt>
                <c:pt idx="9">
                  <c:v>322.55011135857461</c:v>
                </c:pt>
                <c:pt idx="10">
                  <c:v>323.54545454545456</c:v>
                </c:pt>
                <c:pt idx="11">
                  <c:v>222.625</c:v>
                </c:pt>
                <c:pt idx="12">
                  <c:v>157.22727272727272</c:v>
                </c:pt>
                <c:pt idx="13">
                  <c:v>195.59318181818182</c:v>
                </c:pt>
                <c:pt idx="14">
                  <c:v>161.44545454545454</c:v>
                </c:pt>
                <c:pt idx="15">
                  <c:v>68.281755196304857</c:v>
                </c:pt>
                <c:pt idx="16">
                  <c:v>4.8776371308016877</c:v>
                </c:pt>
                <c:pt idx="17">
                  <c:v>259.68776371308019</c:v>
                </c:pt>
                <c:pt idx="18">
                  <c:v>250.9282700421941</c:v>
                </c:pt>
                <c:pt idx="19">
                  <c:v>38.059071729957807</c:v>
                </c:pt>
                <c:pt idx="20">
                  <c:v>175.9071729957806</c:v>
                </c:pt>
                <c:pt idx="21">
                  <c:v>196.44725738396625</c:v>
                </c:pt>
                <c:pt idx="22">
                  <c:v>398.15625</c:v>
                </c:pt>
                <c:pt idx="23">
                  <c:v>228.98958333333334</c:v>
                </c:pt>
                <c:pt idx="24">
                  <c:v>149.72916666666666</c:v>
                </c:pt>
                <c:pt idx="25">
                  <c:v>364.23958333333331</c:v>
                </c:pt>
                <c:pt idx="26">
                  <c:v>347.36458333333331</c:v>
                </c:pt>
                <c:pt idx="27">
                  <c:v>2.6455696202531644</c:v>
                </c:pt>
                <c:pt idx="28">
                  <c:v>289.48523206751054</c:v>
                </c:pt>
                <c:pt idx="29">
                  <c:v>1.8523206751054853</c:v>
                </c:pt>
                <c:pt idx="30">
                  <c:v>213.0928270042194</c:v>
                </c:pt>
                <c:pt idx="31">
                  <c:v>215.89873417721518</c:v>
                </c:pt>
                <c:pt idx="32">
                  <c:v>100.81065088757396</c:v>
                </c:pt>
                <c:pt idx="33">
                  <c:v>378.15976331360946</c:v>
                </c:pt>
                <c:pt idx="34">
                  <c:v>10.51270207852194</c:v>
                </c:pt>
                <c:pt idx="35">
                  <c:v>7.9861431870669746</c:v>
                </c:pt>
                <c:pt idx="36">
                  <c:v>127.89145496535797</c:v>
                </c:pt>
                <c:pt idx="37">
                  <c:v>0.70438799076212466</c:v>
                </c:pt>
                <c:pt idx="38">
                  <c:v>174.94674556213019</c:v>
                </c:pt>
                <c:pt idx="39">
                  <c:v>151.8729792147806</c:v>
                </c:pt>
                <c:pt idx="40">
                  <c:v>255.93764434180139</c:v>
                </c:pt>
                <c:pt idx="41">
                  <c:v>141.1200923787529</c:v>
                </c:pt>
                <c:pt idx="42">
                  <c:v>0.16166281755196305</c:v>
                </c:pt>
                <c:pt idx="43">
                  <c:v>405.75105485232069</c:v>
                </c:pt>
                <c:pt idx="44">
                  <c:v>306.04641350210971</c:v>
                </c:pt>
                <c:pt idx="45">
                  <c:v>0.1729957805907173</c:v>
                </c:pt>
                <c:pt idx="46">
                  <c:v>275.58333333333331</c:v>
                </c:pt>
                <c:pt idx="47">
                  <c:v>17.677083333333332</c:v>
                </c:pt>
                <c:pt idx="48">
                  <c:v>237.875</c:v>
                </c:pt>
                <c:pt idx="49">
                  <c:v>253.82291666666666</c:v>
                </c:pt>
                <c:pt idx="50">
                  <c:v>123.66666666666667</c:v>
                </c:pt>
                <c:pt idx="51">
                  <c:v>269.84375</c:v>
                </c:pt>
                <c:pt idx="52">
                  <c:v>183.21875</c:v>
                </c:pt>
                <c:pt idx="53">
                  <c:v>350.64556962025318</c:v>
                </c:pt>
                <c:pt idx="54">
                  <c:v>340.08860759493672</c:v>
                </c:pt>
                <c:pt idx="55">
                  <c:v>182.08860759493672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6905120"/>
        <c:axId val="342717952"/>
      </c:barChart>
      <c:catAx>
        <c:axId val="3369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17952"/>
        <c:crosses val="autoZero"/>
        <c:auto val="1"/>
        <c:lblAlgn val="ctr"/>
        <c:lblOffset val="100"/>
        <c:tickLblSkip val="1"/>
        <c:noMultiLvlLbl val="0"/>
      </c:catAx>
      <c:valAx>
        <c:axId val="34271795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051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0.12187</cdr:x>
      <cdr:y>0.12112</cdr:y>
    </cdr:from>
    <cdr:to>
      <cdr:x>0.38458</cdr:x>
      <cdr:y>0.32482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409" y="762000"/>
          <a:ext cx="2277341" cy="1281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per fish, which stations were they heard at, shows general site fidelity w/ exeption of 1&amp;2 which show a lot of overlap w/ 6-9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4"/>
  <sheetViews>
    <sheetView topLeftCell="A284" workbookViewId="0">
      <selection activeCell="D38" sqref="D38"/>
    </sheetView>
  </sheetViews>
  <sheetFormatPr defaultRowHeight="15" x14ac:dyDescent="0.25"/>
  <sheetData>
    <row r="1" spans="1:11" x14ac:dyDescent="0.25">
      <c r="A1" t="s">
        <v>0</v>
      </c>
      <c r="B1" t="s">
        <v>91</v>
      </c>
      <c r="C1" t="s">
        <v>90</v>
      </c>
      <c r="D1" t="s">
        <v>89</v>
      </c>
      <c r="E1" t="s">
        <v>88</v>
      </c>
      <c r="F1" t="s">
        <v>87</v>
      </c>
      <c r="G1" t="s">
        <v>86</v>
      </c>
      <c r="H1" t="s">
        <v>85</v>
      </c>
      <c r="I1" t="s">
        <v>84</v>
      </c>
      <c r="J1" t="s">
        <v>83</v>
      </c>
      <c r="K1" t="s">
        <v>82</v>
      </c>
    </row>
    <row r="2" spans="1:11" x14ac:dyDescent="0.25">
      <c r="A2">
        <v>2</v>
      </c>
      <c r="B2">
        <v>1</v>
      </c>
      <c r="K2">
        <v>1</v>
      </c>
    </row>
    <row r="3" spans="1:11" x14ac:dyDescent="0.25">
      <c r="A3">
        <v>16</v>
      </c>
      <c r="B3">
        <v>1</v>
      </c>
      <c r="F3">
        <v>1</v>
      </c>
    </row>
    <row r="4" spans="1:11" x14ac:dyDescent="0.25">
      <c r="A4">
        <v>17</v>
      </c>
      <c r="B4">
        <v>1</v>
      </c>
      <c r="J4">
        <v>1</v>
      </c>
    </row>
    <row r="5" spans="1:11" x14ac:dyDescent="0.25">
      <c r="A5">
        <v>18</v>
      </c>
      <c r="B5">
        <v>1</v>
      </c>
      <c r="G5">
        <v>1</v>
      </c>
    </row>
    <row r="6" spans="1:11" x14ac:dyDescent="0.25">
      <c r="A6">
        <v>21</v>
      </c>
      <c r="B6">
        <v>1</v>
      </c>
      <c r="D6">
        <v>1</v>
      </c>
    </row>
    <row r="7" spans="1:11" x14ac:dyDescent="0.25">
      <c r="A7">
        <v>25</v>
      </c>
      <c r="B7">
        <v>2</v>
      </c>
      <c r="H7">
        <v>2</v>
      </c>
    </row>
    <row r="8" spans="1:11" x14ac:dyDescent="0.25">
      <c r="A8">
        <v>32</v>
      </c>
      <c r="B8">
        <v>1</v>
      </c>
      <c r="K8">
        <v>1</v>
      </c>
    </row>
    <row r="9" spans="1:11" x14ac:dyDescent="0.25">
      <c r="A9">
        <v>53</v>
      </c>
      <c r="B9">
        <v>1</v>
      </c>
      <c r="G9">
        <v>1</v>
      </c>
    </row>
    <row r="10" spans="1:11" x14ac:dyDescent="0.25">
      <c r="A10">
        <v>55</v>
      </c>
      <c r="B10">
        <v>1</v>
      </c>
      <c r="I10">
        <v>1</v>
      </c>
    </row>
    <row r="11" spans="1:11" x14ac:dyDescent="0.25">
      <c r="A11">
        <v>57</v>
      </c>
      <c r="B11">
        <v>1</v>
      </c>
      <c r="I11">
        <v>1</v>
      </c>
    </row>
    <row r="12" spans="1:11" x14ac:dyDescent="0.25">
      <c r="A12">
        <v>58</v>
      </c>
      <c r="B12">
        <v>3</v>
      </c>
      <c r="F12">
        <v>3</v>
      </c>
    </row>
    <row r="13" spans="1:11" x14ac:dyDescent="0.25">
      <c r="A13">
        <v>60</v>
      </c>
      <c r="B13">
        <v>1</v>
      </c>
      <c r="J13">
        <v>1</v>
      </c>
    </row>
    <row r="14" spans="1:11" x14ac:dyDescent="0.25">
      <c r="A14">
        <v>63</v>
      </c>
      <c r="B14">
        <v>1</v>
      </c>
      <c r="K14">
        <v>1</v>
      </c>
    </row>
    <row r="15" spans="1:11" x14ac:dyDescent="0.25">
      <c r="A15">
        <v>68</v>
      </c>
      <c r="B15">
        <v>1</v>
      </c>
      <c r="H15">
        <v>1</v>
      </c>
    </row>
    <row r="16" spans="1:11" x14ac:dyDescent="0.25">
      <c r="A16">
        <v>79</v>
      </c>
      <c r="B16">
        <v>1</v>
      </c>
      <c r="I16">
        <v>1</v>
      </c>
    </row>
    <row r="17" spans="1:11" x14ac:dyDescent="0.25">
      <c r="A17">
        <v>83</v>
      </c>
      <c r="B17">
        <v>1</v>
      </c>
      <c r="H17">
        <v>1</v>
      </c>
    </row>
    <row r="18" spans="1:11" x14ac:dyDescent="0.25">
      <c r="A18">
        <v>84</v>
      </c>
      <c r="B18">
        <v>1</v>
      </c>
      <c r="D18">
        <v>1</v>
      </c>
    </row>
    <row r="19" spans="1:11" x14ac:dyDescent="0.25">
      <c r="A19">
        <v>86</v>
      </c>
      <c r="B19">
        <v>1</v>
      </c>
      <c r="K19">
        <v>1</v>
      </c>
    </row>
    <row r="20" spans="1:11" x14ac:dyDescent="0.25">
      <c r="A20">
        <v>89</v>
      </c>
      <c r="B20">
        <v>1</v>
      </c>
      <c r="C20">
        <v>1</v>
      </c>
    </row>
    <row r="21" spans="1:11" x14ac:dyDescent="0.25">
      <c r="A21">
        <v>92</v>
      </c>
      <c r="B21">
        <v>1</v>
      </c>
      <c r="C21">
        <v>1</v>
      </c>
    </row>
    <row r="22" spans="1:11" x14ac:dyDescent="0.25">
      <c r="A22">
        <v>95</v>
      </c>
      <c r="B22">
        <v>1</v>
      </c>
      <c r="F22">
        <v>1</v>
      </c>
    </row>
    <row r="23" spans="1:11" x14ac:dyDescent="0.25">
      <c r="A23">
        <v>99</v>
      </c>
      <c r="B23">
        <v>1</v>
      </c>
      <c r="D23">
        <v>1</v>
      </c>
    </row>
    <row r="24" spans="1:11" x14ac:dyDescent="0.25">
      <c r="A24">
        <v>100</v>
      </c>
      <c r="B24">
        <v>3</v>
      </c>
      <c r="H24">
        <v>1</v>
      </c>
      <c r="I24">
        <v>1</v>
      </c>
      <c r="K24">
        <v>1</v>
      </c>
    </row>
    <row r="25" spans="1:11" x14ac:dyDescent="0.25">
      <c r="A25">
        <v>106</v>
      </c>
      <c r="B25">
        <v>1</v>
      </c>
      <c r="K25">
        <v>1</v>
      </c>
    </row>
    <row r="26" spans="1:11" x14ac:dyDescent="0.25">
      <c r="A26">
        <v>108</v>
      </c>
      <c r="B26">
        <v>1</v>
      </c>
      <c r="K26">
        <v>1</v>
      </c>
    </row>
    <row r="27" spans="1:11" x14ac:dyDescent="0.25">
      <c r="A27">
        <v>109</v>
      </c>
      <c r="B27">
        <v>1</v>
      </c>
      <c r="J27">
        <v>1</v>
      </c>
    </row>
    <row r="28" spans="1:11" x14ac:dyDescent="0.25">
      <c r="A28">
        <v>140</v>
      </c>
      <c r="B28">
        <v>2</v>
      </c>
      <c r="D28">
        <v>1</v>
      </c>
      <c r="K28">
        <v>1</v>
      </c>
    </row>
    <row r="29" spans="1:11" x14ac:dyDescent="0.25">
      <c r="A29">
        <v>141</v>
      </c>
      <c r="B29">
        <v>1</v>
      </c>
      <c r="C29">
        <v>1</v>
      </c>
    </row>
    <row r="30" spans="1:11" x14ac:dyDescent="0.25">
      <c r="A30">
        <v>149</v>
      </c>
      <c r="B30">
        <v>1</v>
      </c>
      <c r="K30">
        <v>1</v>
      </c>
    </row>
    <row r="31" spans="1:11" x14ac:dyDescent="0.25">
      <c r="A31">
        <v>158</v>
      </c>
      <c r="B31">
        <v>1</v>
      </c>
      <c r="K31">
        <v>1</v>
      </c>
    </row>
    <row r="32" spans="1:11" x14ac:dyDescent="0.25">
      <c r="A32">
        <v>163</v>
      </c>
      <c r="B32">
        <v>1</v>
      </c>
      <c r="E32">
        <v>1</v>
      </c>
    </row>
    <row r="33" spans="1:11" x14ac:dyDescent="0.25">
      <c r="A33">
        <v>188</v>
      </c>
      <c r="B33">
        <v>1</v>
      </c>
      <c r="C33">
        <v>1</v>
      </c>
    </row>
    <row r="34" spans="1:11" x14ac:dyDescent="0.25">
      <c r="A34">
        <v>190</v>
      </c>
      <c r="B34">
        <v>1</v>
      </c>
      <c r="H34">
        <v>1</v>
      </c>
    </row>
    <row r="35" spans="1:11" x14ac:dyDescent="0.25">
      <c r="A35">
        <v>191</v>
      </c>
      <c r="B35">
        <v>2</v>
      </c>
      <c r="F35">
        <v>1</v>
      </c>
      <c r="H35">
        <v>1</v>
      </c>
    </row>
    <row r="36" spans="1:11" x14ac:dyDescent="0.25">
      <c r="A36">
        <v>195</v>
      </c>
      <c r="B36">
        <v>2</v>
      </c>
      <c r="H36">
        <v>1</v>
      </c>
      <c r="K36">
        <v>1</v>
      </c>
    </row>
    <row r="37" spans="1:11" x14ac:dyDescent="0.25">
      <c r="A37">
        <v>196</v>
      </c>
      <c r="B37">
        <v>1</v>
      </c>
      <c r="I37">
        <v>1</v>
      </c>
    </row>
    <row r="38" spans="1:11" x14ac:dyDescent="0.25">
      <c r="A38">
        <v>211</v>
      </c>
      <c r="B38">
        <v>1</v>
      </c>
      <c r="I38">
        <v>1</v>
      </c>
    </row>
    <row r="39" spans="1:11" x14ac:dyDescent="0.25">
      <c r="A39">
        <v>218</v>
      </c>
      <c r="B39">
        <v>1</v>
      </c>
      <c r="E39">
        <v>1</v>
      </c>
    </row>
    <row r="40" spans="1:11" x14ac:dyDescent="0.25">
      <c r="A40">
        <v>221</v>
      </c>
      <c r="B40">
        <v>1</v>
      </c>
      <c r="F40">
        <v>1</v>
      </c>
    </row>
    <row r="41" spans="1:11" x14ac:dyDescent="0.25">
      <c r="A41">
        <v>222</v>
      </c>
      <c r="B41">
        <v>2</v>
      </c>
      <c r="D41">
        <v>1</v>
      </c>
      <c r="F41">
        <v>1</v>
      </c>
    </row>
    <row r="42" spans="1:11" x14ac:dyDescent="0.25">
      <c r="A42">
        <v>235</v>
      </c>
      <c r="B42">
        <v>1</v>
      </c>
      <c r="J42">
        <v>1</v>
      </c>
    </row>
    <row r="43" spans="1:11" x14ac:dyDescent="0.25">
      <c r="A43">
        <v>251</v>
      </c>
      <c r="B43">
        <v>1</v>
      </c>
      <c r="D43">
        <v>1</v>
      </c>
    </row>
    <row r="44" spans="1:11" x14ac:dyDescent="0.25">
      <c r="A44">
        <v>252</v>
      </c>
      <c r="B44">
        <v>6</v>
      </c>
      <c r="G44">
        <v>6</v>
      </c>
    </row>
    <row r="45" spans="1:11" x14ac:dyDescent="0.25">
      <c r="A45">
        <v>253</v>
      </c>
      <c r="B45">
        <v>1</v>
      </c>
      <c r="J45">
        <v>1</v>
      </c>
    </row>
    <row r="46" spans="1:11" x14ac:dyDescent="0.25">
      <c r="A46">
        <v>255</v>
      </c>
      <c r="B46">
        <v>1</v>
      </c>
      <c r="C46">
        <v>1</v>
      </c>
    </row>
    <row r="47" spans="1:11" x14ac:dyDescent="0.25">
      <c r="A47">
        <v>363</v>
      </c>
      <c r="B47">
        <v>1</v>
      </c>
      <c r="C47">
        <v>1</v>
      </c>
    </row>
    <row r="48" spans="1:11" x14ac:dyDescent="0.25">
      <c r="A48">
        <v>420</v>
      </c>
      <c r="B48">
        <v>1</v>
      </c>
      <c r="I48">
        <v>1</v>
      </c>
    </row>
    <row r="49" spans="1:10" x14ac:dyDescent="0.25">
      <c r="A49">
        <v>428</v>
      </c>
      <c r="B49">
        <v>1</v>
      </c>
      <c r="C49">
        <v>1</v>
      </c>
    </row>
    <row r="50" spans="1:10" x14ac:dyDescent="0.25">
      <c r="A50">
        <v>669</v>
      </c>
      <c r="B50">
        <v>1</v>
      </c>
      <c r="C50">
        <v>1</v>
      </c>
    </row>
    <row r="51" spans="1:10" x14ac:dyDescent="0.25">
      <c r="A51">
        <v>1346</v>
      </c>
      <c r="B51">
        <v>1</v>
      </c>
      <c r="E51">
        <v>1</v>
      </c>
    </row>
    <row r="52" spans="1:10" x14ac:dyDescent="0.25">
      <c r="A52">
        <v>1547</v>
      </c>
      <c r="B52">
        <v>1</v>
      </c>
      <c r="J52">
        <v>1</v>
      </c>
    </row>
    <row r="53" spans="1:10" x14ac:dyDescent="0.25">
      <c r="A53">
        <v>1849</v>
      </c>
      <c r="B53">
        <v>1</v>
      </c>
      <c r="H53">
        <v>1</v>
      </c>
    </row>
    <row r="54" spans="1:10" x14ac:dyDescent="0.25">
      <c r="A54">
        <v>1915</v>
      </c>
      <c r="B54">
        <v>1</v>
      </c>
      <c r="I54">
        <v>1</v>
      </c>
    </row>
    <row r="55" spans="1:10" x14ac:dyDescent="0.25">
      <c r="A55">
        <v>1981</v>
      </c>
      <c r="B55">
        <v>15</v>
      </c>
      <c r="C55">
        <v>12</v>
      </c>
      <c r="J55">
        <v>3</v>
      </c>
    </row>
    <row r="56" spans="1:10" x14ac:dyDescent="0.25">
      <c r="A56">
        <v>1989</v>
      </c>
      <c r="B56">
        <v>2</v>
      </c>
      <c r="D56">
        <v>1</v>
      </c>
      <c r="J56">
        <v>1</v>
      </c>
    </row>
    <row r="57" spans="1:10" x14ac:dyDescent="0.25">
      <c r="A57">
        <v>2000</v>
      </c>
      <c r="B57">
        <v>1</v>
      </c>
      <c r="C57">
        <v>1</v>
      </c>
    </row>
    <row r="58" spans="1:10" x14ac:dyDescent="0.25">
      <c r="A58">
        <v>2101</v>
      </c>
      <c r="B58">
        <v>1</v>
      </c>
      <c r="H58">
        <v>1</v>
      </c>
    </row>
    <row r="59" spans="1:10" x14ac:dyDescent="0.25">
      <c r="A59">
        <v>2124</v>
      </c>
      <c r="B59">
        <v>1</v>
      </c>
      <c r="H59">
        <v>1</v>
      </c>
    </row>
    <row r="60" spans="1:10" x14ac:dyDescent="0.25">
      <c r="A60">
        <v>2269</v>
      </c>
      <c r="B60">
        <v>1</v>
      </c>
      <c r="D60">
        <v>1</v>
      </c>
    </row>
    <row r="61" spans="1:10" x14ac:dyDescent="0.25">
      <c r="A61">
        <v>2363</v>
      </c>
      <c r="B61">
        <v>1</v>
      </c>
      <c r="D61">
        <v>1</v>
      </c>
    </row>
    <row r="62" spans="1:10" x14ac:dyDescent="0.25">
      <c r="A62">
        <v>2436</v>
      </c>
      <c r="B62">
        <v>1</v>
      </c>
      <c r="I62">
        <v>1</v>
      </c>
    </row>
    <row r="63" spans="1:10" x14ac:dyDescent="0.25">
      <c r="A63">
        <v>2666</v>
      </c>
      <c r="B63">
        <v>1</v>
      </c>
      <c r="J63">
        <v>1</v>
      </c>
    </row>
    <row r="64" spans="1:10" x14ac:dyDescent="0.25">
      <c r="A64">
        <v>2693</v>
      </c>
      <c r="B64">
        <v>1</v>
      </c>
      <c r="D64">
        <v>1</v>
      </c>
    </row>
    <row r="65" spans="1:11" x14ac:dyDescent="0.25">
      <c r="A65">
        <v>2694</v>
      </c>
      <c r="B65">
        <v>1</v>
      </c>
      <c r="K65">
        <v>1</v>
      </c>
    </row>
    <row r="66" spans="1:11" x14ac:dyDescent="0.25">
      <c r="A66">
        <v>2716</v>
      </c>
      <c r="B66">
        <v>1</v>
      </c>
      <c r="J66">
        <v>1</v>
      </c>
    </row>
    <row r="67" spans="1:11" x14ac:dyDescent="0.25">
      <c r="A67">
        <v>2750</v>
      </c>
      <c r="B67">
        <v>9</v>
      </c>
      <c r="H67">
        <v>6</v>
      </c>
      <c r="I67">
        <v>3</v>
      </c>
    </row>
    <row r="68" spans="1:11" x14ac:dyDescent="0.25">
      <c r="A68">
        <v>2820</v>
      </c>
      <c r="B68">
        <v>1</v>
      </c>
      <c r="K68">
        <v>1</v>
      </c>
    </row>
    <row r="69" spans="1:11" x14ac:dyDescent="0.25">
      <c r="A69">
        <v>2867</v>
      </c>
      <c r="B69">
        <v>1</v>
      </c>
      <c r="G69">
        <v>1</v>
      </c>
    </row>
    <row r="70" spans="1:11" x14ac:dyDescent="0.25">
      <c r="A70">
        <v>3077</v>
      </c>
      <c r="B70">
        <v>1</v>
      </c>
      <c r="F70">
        <v>1</v>
      </c>
    </row>
    <row r="71" spans="1:11" x14ac:dyDescent="0.25">
      <c r="A71">
        <v>3137</v>
      </c>
      <c r="B71">
        <v>1</v>
      </c>
      <c r="K71">
        <v>1</v>
      </c>
    </row>
    <row r="72" spans="1:11" x14ac:dyDescent="0.25">
      <c r="A72">
        <v>3151</v>
      </c>
      <c r="B72">
        <v>1</v>
      </c>
      <c r="D72">
        <v>1</v>
      </c>
    </row>
    <row r="73" spans="1:11" x14ac:dyDescent="0.25">
      <c r="A73">
        <v>3236</v>
      </c>
      <c r="B73">
        <v>1</v>
      </c>
      <c r="F73">
        <v>1</v>
      </c>
    </row>
    <row r="74" spans="1:11" x14ac:dyDescent="0.25">
      <c r="A74">
        <v>3253</v>
      </c>
      <c r="B74">
        <v>1</v>
      </c>
      <c r="E74">
        <v>1</v>
      </c>
    </row>
    <row r="75" spans="1:11" x14ac:dyDescent="0.25">
      <c r="A75">
        <v>3283</v>
      </c>
      <c r="B75">
        <v>1</v>
      </c>
      <c r="J75">
        <v>1</v>
      </c>
    </row>
    <row r="76" spans="1:11" x14ac:dyDescent="0.25">
      <c r="A76">
        <v>3386</v>
      </c>
      <c r="B76">
        <v>1</v>
      </c>
      <c r="E76">
        <v>1</v>
      </c>
    </row>
    <row r="77" spans="1:11" x14ac:dyDescent="0.25">
      <c r="A77">
        <v>3490</v>
      </c>
      <c r="B77">
        <v>1</v>
      </c>
      <c r="K77">
        <v>1</v>
      </c>
    </row>
    <row r="78" spans="1:11" x14ac:dyDescent="0.25">
      <c r="A78">
        <v>3595</v>
      </c>
      <c r="B78">
        <v>1</v>
      </c>
      <c r="D78">
        <v>1</v>
      </c>
    </row>
    <row r="79" spans="1:11" x14ac:dyDescent="0.25">
      <c r="A79">
        <v>3663</v>
      </c>
      <c r="B79">
        <v>1</v>
      </c>
      <c r="C79">
        <v>1</v>
      </c>
    </row>
    <row r="80" spans="1:11" x14ac:dyDescent="0.25">
      <c r="A80">
        <v>3688</v>
      </c>
      <c r="B80">
        <v>1</v>
      </c>
      <c r="E80">
        <v>1</v>
      </c>
    </row>
    <row r="81" spans="1:11" x14ac:dyDescent="0.25">
      <c r="A81">
        <v>3794</v>
      </c>
      <c r="B81">
        <v>1</v>
      </c>
      <c r="D81">
        <v>1</v>
      </c>
    </row>
    <row r="82" spans="1:11" x14ac:dyDescent="0.25">
      <c r="A82">
        <v>3887</v>
      </c>
      <c r="B82">
        <v>1</v>
      </c>
      <c r="G82">
        <v>1</v>
      </c>
    </row>
    <row r="83" spans="1:11" x14ac:dyDescent="0.25">
      <c r="A83">
        <v>3927</v>
      </c>
      <c r="B83">
        <v>1</v>
      </c>
      <c r="C83">
        <v>1</v>
      </c>
    </row>
    <row r="84" spans="1:11" x14ac:dyDescent="0.25">
      <c r="A84">
        <v>4257</v>
      </c>
      <c r="B84">
        <v>2</v>
      </c>
      <c r="D84">
        <v>1</v>
      </c>
      <c r="K84">
        <v>1</v>
      </c>
    </row>
    <row r="85" spans="1:11" x14ac:dyDescent="0.25">
      <c r="A85">
        <v>4384</v>
      </c>
      <c r="B85">
        <v>1</v>
      </c>
      <c r="D85">
        <v>1</v>
      </c>
    </row>
    <row r="86" spans="1:11" x14ac:dyDescent="0.25">
      <c r="A86">
        <v>4459</v>
      </c>
      <c r="B86">
        <v>1</v>
      </c>
      <c r="G86">
        <v>1</v>
      </c>
    </row>
    <row r="87" spans="1:11" x14ac:dyDescent="0.25">
      <c r="A87">
        <v>4613</v>
      </c>
      <c r="B87">
        <v>1</v>
      </c>
      <c r="E87">
        <v>1</v>
      </c>
    </row>
    <row r="88" spans="1:11" x14ac:dyDescent="0.25">
      <c r="A88">
        <v>4694</v>
      </c>
      <c r="B88">
        <v>1</v>
      </c>
      <c r="C88">
        <v>1</v>
      </c>
    </row>
    <row r="89" spans="1:11" x14ac:dyDescent="0.25">
      <c r="A89">
        <v>4720</v>
      </c>
      <c r="B89">
        <v>1</v>
      </c>
      <c r="D89">
        <v>1</v>
      </c>
    </row>
    <row r="90" spans="1:11" x14ac:dyDescent="0.25">
      <c r="A90">
        <v>4749</v>
      </c>
      <c r="B90">
        <v>1</v>
      </c>
      <c r="C90">
        <v>1</v>
      </c>
    </row>
    <row r="91" spans="1:11" x14ac:dyDescent="0.25">
      <c r="A91">
        <v>4845</v>
      </c>
      <c r="B91">
        <v>1</v>
      </c>
      <c r="K91">
        <v>1</v>
      </c>
    </row>
    <row r="92" spans="1:11" x14ac:dyDescent="0.25">
      <c r="A92">
        <v>4925</v>
      </c>
      <c r="B92">
        <v>1</v>
      </c>
      <c r="E92">
        <v>1</v>
      </c>
    </row>
    <row r="93" spans="1:11" x14ac:dyDescent="0.25">
      <c r="A93">
        <v>5179</v>
      </c>
      <c r="B93">
        <v>1</v>
      </c>
      <c r="K93">
        <v>1</v>
      </c>
    </row>
    <row r="94" spans="1:11" x14ac:dyDescent="0.25">
      <c r="A94">
        <v>5198</v>
      </c>
      <c r="B94">
        <v>1</v>
      </c>
      <c r="F94">
        <v>1</v>
      </c>
    </row>
    <row r="95" spans="1:11" x14ac:dyDescent="0.25">
      <c r="A95">
        <v>5220</v>
      </c>
      <c r="B95">
        <v>1</v>
      </c>
      <c r="F95">
        <v>1</v>
      </c>
    </row>
    <row r="96" spans="1:11" x14ac:dyDescent="0.25">
      <c r="A96">
        <v>5264</v>
      </c>
      <c r="B96">
        <v>1</v>
      </c>
      <c r="C96">
        <v>1</v>
      </c>
    </row>
    <row r="97" spans="1:11" x14ac:dyDescent="0.25">
      <c r="A97">
        <v>5536</v>
      </c>
      <c r="B97">
        <v>1</v>
      </c>
      <c r="K97">
        <v>1</v>
      </c>
    </row>
    <row r="98" spans="1:11" x14ac:dyDescent="0.25">
      <c r="A98">
        <v>5543</v>
      </c>
      <c r="B98">
        <v>2</v>
      </c>
      <c r="K98">
        <v>2</v>
      </c>
    </row>
    <row r="99" spans="1:11" x14ac:dyDescent="0.25">
      <c r="A99">
        <v>5732</v>
      </c>
      <c r="B99">
        <v>1</v>
      </c>
      <c r="F99">
        <v>1</v>
      </c>
    </row>
    <row r="100" spans="1:11" x14ac:dyDescent="0.25">
      <c r="A100">
        <v>5735</v>
      </c>
      <c r="B100">
        <v>1</v>
      </c>
      <c r="D100">
        <v>1</v>
      </c>
    </row>
    <row r="101" spans="1:11" x14ac:dyDescent="0.25">
      <c r="A101">
        <v>5797</v>
      </c>
      <c r="B101">
        <v>2</v>
      </c>
      <c r="D101">
        <v>2</v>
      </c>
    </row>
    <row r="102" spans="1:11" x14ac:dyDescent="0.25">
      <c r="A102">
        <v>5806</v>
      </c>
      <c r="B102">
        <v>1</v>
      </c>
      <c r="D102">
        <v>1</v>
      </c>
    </row>
    <row r="103" spans="1:11" x14ac:dyDescent="0.25">
      <c r="A103">
        <v>5846</v>
      </c>
      <c r="B103">
        <v>1</v>
      </c>
      <c r="I103">
        <v>1</v>
      </c>
    </row>
    <row r="104" spans="1:11" x14ac:dyDescent="0.25">
      <c r="A104">
        <v>5848</v>
      </c>
      <c r="B104">
        <v>1</v>
      </c>
      <c r="K104">
        <v>1</v>
      </c>
    </row>
    <row r="105" spans="1:11" x14ac:dyDescent="0.25">
      <c r="A105">
        <v>5865</v>
      </c>
      <c r="B105">
        <v>2</v>
      </c>
      <c r="H105">
        <v>1</v>
      </c>
      <c r="I105">
        <v>1</v>
      </c>
    </row>
    <row r="106" spans="1:11" x14ac:dyDescent="0.25">
      <c r="A106">
        <v>6060</v>
      </c>
      <c r="B106">
        <v>1</v>
      </c>
      <c r="D106">
        <v>1</v>
      </c>
    </row>
    <row r="107" spans="1:11" x14ac:dyDescent="0.25">
      <c r="A107">
        <v>6088</v>
      </c>
      <c r="B107">
        <v>1</v>
      </c>
      <c r="H107">
        <v>1</v>
      </c>
    </row>
    <row r="108" spans="1:11" x14ac:dyDescent="0.25">
      <c r="A108">
        <v>6220</v>
      </c>
      <c r="B108">
        <v>1</v>
      </c>
      <c r="D108">
        <v>1</v>
      </c>
    </row>
    <row r="109" spans="1:11" x14ac:dyDescent="0.25">
      <c r="A109">
        <v>6243</v>
      </c>
      <c r="B109">
        <v>2</v>
      </c>
      <c r="J109">
        <v>2</v>
      </c>
    </row>
    <row r="110" spans="1:11" x14ac:dyDescent="0.25">
      <c r="A110">
        <v>6342</v>
      </c>
      <c r="B110">
        <v>1</v>
      </c>
      <c r="C110">
        <v>1</v>
      </c>
    </row>
    <row r="111" spans="1:11" x14ac:dyDescent="0.25">
      <c r="A111">
        <v>6397</v>
      </c>
      <c r="B111">
        <v>1</v>
      </c>
      <c r="I111">
        <v>1</v>
      </c>
    </row>
    <row r="112" spans="1:11" x14ac:dyDescent="0.25">
      <c r="A112">
        <v>7047</v>
      </c>
      <c r="B112">
        <v>1</v>
      </c>
      <c r="D112">
        <v>1</v>
      </c>
    </row>
    <row r="113" spans="1:11" x14ac:dyDescent="0.25">
      <c r="A113">
        <v>7163</v>
      </c>
      <c r="B113">
        <v>1</v>
      </c>
      <c r="C113">
        <v>1</v>
      </c>
    </row>
    <row r="114" spans="1:11" x14ac:dyDescent="0.25">
      <c r="A114">
        <v>7171</v>
      </c>
      <c r="B114">
        <v>1</v>
      </c>
      <c r="F114">
        <v>1</v>
      </c>
    </row>
    <row r="115" spans="1:11" x14ac:dyDescent="0.25">
      <c r="A115">
        <v>7187</v>
      </c>
      <c r="B115">
        <v>1</v>
      </c>
      <c r="F115">
        <v>1</v>
      </c>
    </row>
    <row r="116" spans="1:11" x14ac:dyDescent="0.25">
      <c r="A116">
        <v>7222</v>
      </c>
      <c r="B116">
        <v>1</v>
      </c>
      <c r="E116">
        <v>1</v>
      </c>
    </row>
    <row r="117" spans="1:11" x14ac:dyDescent="0.25">
      <c r="A117">
        <v>7768</v>
      </c>
      <c r="B117">
        <v>2</v>
      </c>
      <c r="H117">
        <v>2</v>
      </c>
    </row>
    <row r="118" spans="1:11" x14ac:dyDescent="0.25">
      <c r="A118">
        <v>7795</v>
      </c>
      <c r="B118">
        <v>2</v>
      </c>
      <c r="H118">
        <v>1</v>
      </c>
      <c r="I118">
        <v>1</v>
      </c>
    </row>
    <row r="119" spans="1:11" x14ac:dyDescent="0.25">
      <c r="A119">
        <v>7799</v>
      </c>
      <c r="B119">
        <v>1</v>
      </c>
      <c r="C119">
        <v>1</v>
      </c>
    </row>
    <row r="120" spans="1:11" x14ac:dyDescent="0.25">
      <c r="A120">
        <v>8150</v>
      </c>
      <c r="B120">
        <v>61</v>
      </c>
      <c r="C120">
        <v>43</v>
      </c>
      <c r="I120">
        <v>6</v>
      </c>
      <c r="J120">
        <v>11</v>
      </c>
      <c r="K120">
        <v>1</v>
      </c>
    </row>
    <row r="121" spans="1:11" x14ac:dyDescent="0.25">
      <c r="A121">
        <v>8165</v>
      </c>
      <c r="B121">
        <v>44</v>
      </c>
      <c r="D121">
        <v>32</v>
      </c>
      <c r="H121">
        <v>4</v>
      </c>
      <c r="J121">
        <v>1</v>
      </c>
      <c r="K121">
        <v>7</v>
      </c>
    </row>
    <row r="122" spans="1:11" x14ac:dyDescent="0.25">
      <c r="A122">
        <v>8348</v>
      </c>
      <c r="B122">
        <v>1</v>
      </c>
      <c r="I122">
        <v>1</v>
      </c>
    </row>
    <row r="123" spans="1:11" x14ac:dyDescent="0.25">
      <c r="A123">
        <v>8370</v>
      </c>
      <c r="B123">
        <v>1</v>
      </c>
      <c r="F123">
        <v>1</v>
      </c>
    </row>
    <row r="124" spans="1:11" x14ac:dyDescent="0.25">
      <c r="A124">
        <v>8470</v>
      </c>
      <c r="B124">
        <v>1</v>
      </c>
      <c r="F124">
        <v>1</v>
      </c>
    </row>
    <row r="125" spans="1:11" x14ac:dyDescent="0.25">
      <c r="A125">
        <v>8733</v>
      </c>
      <c r="B125">
        <v>1</v>
      </c>
      <c r="I125">
        <v>1</v>
      </c>
    </row>
    <row r="126" spans="1:11" x14ac:dyDescent="0.25">
      <c r="A126">
        <v>8841</v>
      </c>
      <c r="B126">
        <v>1</v>
      </c>
      <c r="K126">
        <v>1</v>
      </c>
    </row>
    <row r="127" spans="1:11" x14ac:dyDescent="0.25">
      <c r="A127">
        <v>8861</v>
      </c>
      <c r="B127">
        <v>1</v>
      </c>
      <c r="G127">
        <v>1</v>
      </c>
    </row>
    <row r="128" spans="1:11" x14ac:dyDescent="0.25">
      <c r="A128">
        <v>9078</v>
      </c>
      <c r="B128">
        <v>1</v>
      </c>
      <c r="K128">
        <v>1</v>
      </c>
    </row>
    <row r="129" spans="1:10" x14ac:dyDescent="0.25">
      <c r="A129">
        <v>9125</v>
      </c>
      <c r="B129">
        <v>1</v>
      </c>
      <c r="F129">
        <v>1</v>
      </c>
    </row>
    <row r="130" spans="1:10" x14ac:dyDescent="0.25">
      <c r="A130">
        <v>9262</v>
      </c>
      <c r="B130">
        <v>1</v>
      </c>
      <c r="E130">
        <v>1</v>
      </c>
    </row>
    <row r="131" spans="1:10" x14ac:dyDescent="0.25">
      <c r="A131">
        <v>9305</v>
      </c>
      <c r="B131">
        <v>5</v>
      </c>
      <c r="D131">
        <v>5</v>
      </c>
    </row>
    <row r="132" spans="1:10" x14ac:dyDescent="0.25">
      <c r="A132">
        <v>9448</v>
      </c>
      <c r="B132">
        <v>1</v>
      </c>
      <c r="D132">
        <v>1</v>
      </c>
    </row>
    <row r="133" spans="1:10" x14ac:dyDescent="0.25">
      <c r="A133">
        <v>9564</v>
      </c>
      <c r="B133">
        <v>1</v>
      </c>
      <c r="J133">
        <v>1</v>
      </c>
    </row>
    <row r="134" spans="1:10" x14ac:dyDescent="0.25">
      <c r="A134">
        <v>9723</v>
      </c>
      <c r="B134">
        <v>1</v>
      </c>
      <c r="C134">
        <v>1</v>
      </c>
    </row>
    <row r="135" spans="1:10" x14ac:dyDescent="0.25">
      <c r="A135">
        <v>9838</v>
      </c>
      <c r="B135">
        <v>1</v>
      </c>
      <c r="I135">
        <v>1</v>
      </c>
    </row>
    <row r="136" spans="1:10" x14ac:dyDescent="0.25">
      <c r="A136">
        <v>9846</v>
      </c>
      <c r="B136">
        <v>1</v>
      </c>
      <c r="I136">
        <v>1</v>
      </c>
    </row>
    <row r="137" spans="1:10" x14ac:dyDescent="0.25">
      <c r="A137">
        <v>9949</v>
      </c>
      <c r="B137">
        <v>1</v>
      </c>
      <c r="H137">
        <v>1</v>
      </c>
    </row>
    <row r="138" spans="1:10" x14ac:dyDescent="0.25">
      <c r="A138">
        <v>10030</v>
      </c>
      <c r="B138">
        <v>1</v>
      </c>
      <c r="E138">
        <v>1</v>
      </c>
    </row>
    <row r="139" spans="1:10" x14ac:dyDescent="0.25">
      <c r="A139">
        <v>10256</v>
      </c>
      <c r="B139">
        <v>4</v>
      </c>
      <c r="D139">
        <v>1</v>
      </c>
      <c r="H139">
        <v>1</v>
      </c>
      <c r="I139">
        <v>1</v>
      </c>
      <c r="J139">
        <v>1</v>
      </c>
    </row>
    <row r="140" spans="1:10" x14ac:dyDescent="0.25">
      <c r="A140">
        <v>10281</v>
      </c>
      <c r="B140">
        <v>1</v>
      </c>
      <c r="F140">
        <v>1</v>
      </c>
    </row>
    <row r="141" spans="1:10" x14ac:dyDescent="0.25">
      <c r="A141">
        <v>10353</v>
      </c>
      <c r="B141">
        <v>1</v>
      </c>
      <c r="G141">
        <v>1</v>
      </c>
    </row>
    <row r="142" spans="1:10" x14ac:dyDescent="0.25">
      <c r="A142">
        <v>10450</v>
      </c>
      <c r="B142">
        <v>1</v>
      </c>
      <c r="F142">
        <v>1</v>
      </c>
    </row>
    <row r="143" spans="1:10" x14ac:dyDescent="0.25">
      <c r="A143">
        <v>10485</v>
      </c>
      <c r="B143">
        <v>1</v>
      </c>
      <c r="C143">
        <v>1</v>
      </c>
    </row>
    <row r="144" spans="1:10" x14ac:dyDescent="0.25">
      <c r="A144">
        <v>10602</v>
      </c>
      <c r="B144">
        <v>1</v>
      </c>
      <c r="H144">
        <v>1</v>
      </c>
    </row>
    <row r="145" spans="1:10" x14ac:dyDescent="0.25">
      <c r="A145">
        <v>10744</v>
      </c>
      <c r="B145">
        <v>1</v>
      </c>
      <c r="D145">
        <v>1</v>
      </c>
    </row>
    <row r="146" spans="1:10" x14ac:dyDescent="0.25">
      <c r="A146">
        <v>10791</v>
      </c>
      <c r="B146">
        <v>1</v>
      </c>
      <c r="E146">
        <v>1</v>
      </c>
    </row>
    <row r="147" spans="1:10" x14ac:dyDescent="0.25">
      <c r="A147">
        <v>10874</v>
      </c>
      <c r="B147">
        <v>2</v>
      </c>
      <c r="I147">
        <v>2</v>
      </c>
    </row>
    <row r="148" spans="1:10" x14ac:dyDescent="0.25">
      <c r="A148">
        <v>11058</v>
      </c>
      <c r="B148">
        <v>1</v>
      </c>
      <c r="C148">
        <v>1</v>
      </c>
    </row>
    <row r="149" spans="1:10" x14ac:dyDescent="0.25">
      <c r="A149">
        <v>11087</v>
      </c>
      <c r="B149">
        <v>1</v>
      </c>
      <c r="G149">
        <v>1</v>
      </c>
    </row>
    <row r="150" spans="1:10" x14ac:dyDescent="0.25">
      <c r="A150">
        <v>11210</v>
      </c>
      <c r="B150">
        <v>1</v>
      </c>
      <c r="D150">
        <v>1</v>
      </c>
    </row>
    <row r="151" spans="1:10" x14ac:dyDescent="0.25">
      <c r="A151">
        <v>11214</v>
      </c>
      <c r="B151">
        <v>1</v>
      </c>
      <c r="C151">
        <v>1</v>
      </c>
    </row>
    <row r="152" spans="1:10" x14ac:dyDescent="0.25">
      <c r="A152">
        <v>11280</v>
      </c>
      <c r="B152">
        <v>3</v>
      </c>
      <c r="C152">
        <v>1</v>
      </c>
      <c r="D152">
        <v>1</v>
      </c>
      <c r="J152">
        <v>1</v>
      </c>
    </row>
    <row r="153" spans="1:10" x14ac:dyDescent="0.25">
      <c r="A153">
        <v>11294</v>
      </c>
      <c r="B153">
        <v>1</v>
      </c>
      <c r="D153">
        <v>1</v>
      </c>
    </row>
    <row r="154" spans="1:10" x14ac:dyDescent="0.25">
      <c r="A154">
        <v>11313</v>
      </c>
      <c r="B154">
        <v>1</v>
      </c>
      <c r="G154">
        <v>1</v>
      </c>
    </row>
    <row r="155" spans="1:10" x14ac:dyDescent="0.25">
      <c r="A155">
        <v>11402</v>
      </c>
      <c r="B155">
        <v>1</v>
      </c>
      <c r="H155">
        <v>1</v>
      </c>
    </row>
    <row r="156" spans="1:10" x14ac:dyDescent="0.25">
      <c r="A156">
        <v>11431</v>
      </c>
      <c r="B156">
        <v>1</v>
      </c>
      <c r="F156">
        <v>1</v>
      </c>
    </row>
    <row r="157" spans="1:10" x14ac:dyDescent="0.25">
      <c r="A157">
        <v>11576</v>
      </c>
      <c r="B157">
        <v>3</v>
      </c>
      <c r="G157">
        <v>3</v>
      </c>
    </row>
    <row r="158" spans="1:10" x14ac:dyDescent="0.25">
      <c r="A158">
        <v>11613</v>
      </c>
      <c r="B158">
        <v>2</v>
      </c>
      <c r="H158">
        <v>1</v>
      </c>
      <c r="I158">
        <v>1</v>
      </c>
    </row>
    <row r="159" spans="1:10" x14ac:dyDescent="0.25">
      <c r="A159">
        <v>11878</v>
      </c>
      <c r="B159">
        <v>1</v>
      </c>
      <c r="H159">
        <v>1</v>
      </c>
    </row>
    <row r="160" spans="1:10" x14ac:dyDescent="0.25">
      <c r="A160">
        <v>12069</v>
      </c>
      <c r="B160">
        <v>2</v>
      </c>
      <c r="F160">
        <v>2</v>
      </c>
    </row>
    <row r="161" spans="1:11" x14ac:dyDescent="0.25">
      <c r="A161">
        <v>12118</v>
      </c>
      <c r="B161">
        <v>73</v>
      </c>
      <c r="C161">
        <v>8</v>
      </c>
      <c r="D161">
        <v>21</v>
      </c>
      <c r="H161">
        <v>6</v>
      </c>
      <c r="I161">
        <v>7</v>
      </c>
      <c r="J161">
        <v>14</v>
      </c>
      <c r="K161">
        <v>17</v>
      </c>
    </row>
    <row r="162" spans="1:11" x14ac:dyDescent="0.25">
      <c r="A162">
        <v>12307</v>
      </c>
      <c r="B162">
        <v>1</v>
      </c>
      <c r="H162">
        <v>1</v>
      </c>
    </row>
    <row r="163" spans="1:11" x14ac:dyDescent="0.25">
      <c r="A163">
        <v>12597</v>
      </c>
      <c r="B163">
        <v>1</v>
      </c>
      <c r="I163">
        <v>1</v>
      </c>
    </row>
    <row r="164" spans="1:11" x14ac:dyDescent="0.25">
      <c r="A164">
        <v>12698</v>
      </c>
      <c r="B164">
        <v>1</v>
      </c>
      <c r="G164">
        <v>1</v>
      </c>
    </row>
    <row r="165" spans="1:11" x14ac:dyDescent="0.25">
      <c r="A165">
        <v>12710</v>
      </c>
      <c r="B165">
        <v>1</v>
      </c>
      <c r="J165">
        <v>1</v>
      </c>
    </row>
    <row r="166" spans="1:11" x14ac:dyDescent="0.25">
      <c r="A166">
        <v>12844</v>
      </c>
      <c r="B166">
        <v>1</v>
      </c>
      <c r="D166">
        <v>1</v>
      </c>
    </row>
    <row r="167" spans="1:11" x14ac:dyDescent="0.25">
      <c r="A167">
        <v>12858</v>
      </c>
      <c r="B167">
        <v>1</v>
      </c>
      <c r="E167">
        <v>1</v>
      </c>
    </row>
    <row r="168" spans="1:11" x14ac:dyDescent="0.25">
      <c r="A168">
        <v>12920</v>
      </c>
      <c r="B168">
        <v>1</v>
      </c>
      <c r="E168">
        <v>1</v>
      </c>
    </row>
    <row r="169" spans="1:11" x14ac:dyDescent="0.25">
      <c r="A169">
        <v>13061</v>
      </c>
      <c r="B169">
        <v>1</v>
      </c>
      <c r="G169">
        <v>1</v>
      </c>
    </row>
    <row r="170" spans="1:11" x14ac:dyDescent="0.25">
      <c r="A170">
        <v>13103</v>
      </c>
      <c r="B170">
        <v>1</v>
      </c>
      <c r="J170">
        <v>1</v>
      </c>
    </row>
    <row r="171" spans="1:11" x14ac:dyDescent="0.25">
      <c r="A171">
        <v>13263</v>
      </c>
      <c r="B171">
        <v>4</v>
      </c>
      <c r="F171">
        <v>4</v>
      </c>
    </row>
    <row r="172" spans="1:11" x14ac:dyDescent="0.25">
      <c r="A172">
        <v>13278</v>
      </c>
      <c r="B172">
        <v>42</v>
      </c>
      <c r="E172">
        <v>19</v>
      </c>
      <c r="F172">
        <v>3</v>
      </c>
      <c r="G172">
        <v>20</v>
      </c>
    </row>
    <row r="173" spans="1:11" x14ac:dyDescent="0.25">
      <c r="A173">
        <v>13279</v>
      </c>
      <c r="B173">
        <v>42</v>
      </c>
      <c r="E173">
        <v>16</v>
      </c>
      <c r="F173">
        <v>3</v>
      </c>
      <c r="G173">
        <v>23</v>
      </c>
    </row>
    <row r="174" spans="1:11" x14ac:dyDescent="0.25">
      <c r="A174">
        <v>13316</v>
      </c>
      <c r="B174">
        <v>1</v>
      </c>
      <c r="E174">
        <v>1</v>
      </c>
    </row>
    <row r="175" spans="1:11" x14ac:dyDescent="0.25">
      <c r="A175">
        <v>13317</v>
      </c>
      <c r="B175">
        <v>1</v>
      </c>
      <c r="F175">
        <v>1</v>
      </c>
    </row>
    <row r="176" spans="1:11" x14ac:dyDescent="0.25">
      <c r="A176">
        <v>13694</v>
      </c>
      <c r="B176">
        <v>1</v>
      </c>
      <c r="H176">
        <v>1</v>
      </c>
    </row>
    <row r="177" spans="1:11" x14ac:dyDescent="0.25">
      <c r="A177">
        <v>13715</v>
      </c>
      <c r="B177">
        <v>1</v>
      </c>
      <c r="C177">
        <v>1</v>
      </c>
    </row>
    <row r="178" spans="1:11" x14ac:dyDescent="0.25">
      <c r="A178">
        <v>13762</v>
      </c>
      <c r="B178">
        <v>1</v>
      </c>
      <c r="J178">
        <v>1</v>
      </c>
    </row>
    <row r="179" spans="1:11" x14ac:dyDescent="0.25">
      <c r="A179">
        <v>13916</v>
      </c>
      <c r="B179">
        <v>116807</v>
      </c>
      <c r="C179">
        <v>6240</v>
      </c>
      <c r="D179">
        <v>20224</v>
      </c>
      <c r="H179">
        <v>13191</v>
      </c>
      <c r="I179">
        <v>21313</v>
      </c>
      <c r="J179">
        <v>15135</v>
      </c>
      <c r="K179">
        <v>40704</v>
      </c>
    </row>
    <row r="180" spans="1:11" x14ac:dyDescent="0.25">
      <c r="A180">
        <v>13917</v>
      </c>
      <c r="B180">
        <v>115659</v>
      </c>
      <c r="C180">
        <v>6155</v>
      </c>
      <c r="D180">
        <v>19322</v>
      </c>
      <c r="H180">
        <v>12779</v>
      </c>
      <c r="I180">
        <v>21745</v>
      </c>
      <c r="J180">
        <v>14694</v>
      </c>
      <c r="K180">
        <v>40964</v>
      </c>
    </row>
    <row r="181" spans="1:11" x14ac:dyDescent="0.25">
      <c r="A181">
        <v>13968</v>
      </c>
      <c r="B181">
        <v>1</v>
      </c>
      <c r="H181">
        <v>1</v>
      </c>
    </row>
    <row r="182" spans="1:11" x14ac:dyDescent="0.25">
      <c r="A182">
        <v>13983</v>
      </c>
      <c r="B182">
        <v>1</v>
      </c>
      <c r="I182">
        <v>1</v>
      </c>
    </row>
    <row r="183" spans="1:11" x14ac:dyDescent="0.25">
      <c r="A183">
        <v>14064</v>
      </c>
      <c r="B183">
        <v>1</v>
      </c>
      <c r="I183">
        <v>1</v>
      </c>
    </row>
    <row r="184" spans="1:11" x14ac:dyDescent="0.25">
      <c r="A184">
        <v>14137</v>
      </c>
      <c r="B184">
        <v>1</v>
      </c>
      <c r="C184">
        <v>1</v>
      </c>
    </row>
    <row r="185" spans="1:11" x14ac:dyDescent="0.25">
      <c r="A185">
        <v>14219</v>
      </c>
      <c r="B185">
        <v>12</v>
      </c>
      <c r="H185">
        <v>9</v>
      </c>
      <c r="I185">
        <v>3</v>
      </c>
    </row>
    <row r="186" spans="1:11" x14ac:dyDescent="0.25">
      <c r="A186">
        <v>14265</v>
      </c>
      <c r="B186">
        <v>1</v>
      </c>
      <c r="H186">
        <v>1</v>
      </c>
    </row>
    <row r="187" spans="1:11" x14ac:dyDescent="0.25">
      <c r="A187">
        <v>14351</v>
      </c>
      <c r="B187">
        <v>1</v>
      </c>
      <c r="E187">
        <v>1</v>
      </c>
    </row>
    <row r="188" spans="1:11" x14ac:dyDescent="0.25">
      <c r="A188">
        <v>14432</v>
      </c>
      <c r="B188">
        <v>1</v>
      </c>
      <c r="C188">
        <v>1</v>
      </c>
    </row>
    <row r="189" spans="1:11" x14ac:dyDescent="0.25">
      <c r="A189">
        <v>14434</v>
      </c>
      <c r="B189">
        <v>1</v>
      </c>
      <c r="J189">
        <v>1</v>
      </c>
    </row>
    <row r="190" spans="1:11" x14ac:dyDescent="0.25">
      <c r="A190">
        <v>14496</v>
      </c>
      <c r="B190">
        <v>1</v>
      </c>
      <c r="H190">
        <v>1</v>
      </c>
    </row>
    <row r="191" spans="1:11" x14ac:dyDescent="0.25">
      <c r="A191">
        <v>14507</v>
      </c>
      <c r="B191">
        <v>1</v>
      </c>
      <c r="K191">
        <v>1</v>
      </c>
    </row>
    <row r="192" spans="1:11" x14ac:dyDescent="0.25">
      <c r="A192">
        <v>14566</v>
      </c>
      <c r="B192">
        <v>1</v>
      </c>
      <c r="I192">
        <v>1</v>
      </c>
    </row>
    <row r="193" spans="1:11" x14ac:dyDescent="0.25">
      <c r="A193">
        <v>14871</v>
      </c>
      <c r="B193">
        <v>1</v>
      </c>
      <c r="I193">
        <v>1</v>
      </c>
    </row>
    <row r="194" spans="1:11" x14ac:dyDescent="0.25">
      <c r="A194">
        <v>15012</v>
      </c>
      <c r="B194">
        <v>1</v>
      </c>
      <c r="H194">
        <v>1</v>
      </c>
    </row>
    <row r="195" spans="1:11" x14ac:dyDescent="0.25">
      <c r="A195">
        <v>15061</v>
      </c>
      <c r="B195">
        <v>1</v>
      </c>
      <c r="F195">
        <v>1</v>
      </c>
    </row>
    <row r="196" spans="1:11" x14ac:dyDescent="0.25">
      <c r="A196">
        <v>15220</v>
      </c>
      <c r="B196">
        <v>627</v>
      </c>
      <c r="D196">
        <v>5</v>
      </c>
      <c r="F196">
        <v>5</v>
      </c>
      <c r="G196">
        <v>617</v>
      </c>
    </row>
    <row r="197" spans="1:11" x14ac:dyDescent="0.25">
      <c r="A197">
        <v>15221</v>
      </c>
      <c r="B197">
        <v>68608</v>
      </c>
      <c r="F197">
        <v>68608</v>
      </c>
    </row>
    <row r="198" spans="1:11" x14ac:dyDescent="0.25">
      <c r="A198">
        <v>15222</v>
      </c>
      <c r="B198">
        <v>66004</v>
      </c>
      <c r="F198">
        <v>66004</v>
      </c>
    </row>
    <row r="199" spans="1:11" x14ac:dyDescent="0.25">
      <c r="A199">
        <v>15223</v>
      </c>
      <c r="B199">
        <v>439</v>
      </c>
      <c r="F199">
        <v>439</v>
      </c>
    </row>
    <row r="200" spans="1:11" x14ac:dyDescent="0.25">
      <c r="A200">
        <v>15224</v>
      </c>
      <c r="B200">
        <v>49237</v>
      </c>
      <c r="F200">
        <v>49237</v>
      </c>
    </row>
    <row r="201" spans="1:11" x14ac:dyDescent="0.25">
      <c r="A201">
        <v>15225</v>
      </c>
      <c r="B201">
        <v>92528</v>
      </c>
      <c r="C201">
        <v>50153</v>
      </c>
      <c r="D201">
        <v>350</v>
      </c>
      <c r="H201">
        <v>2699</v>
      </c>
      <c r="I201">
        <v>20524</v>
      </c>
      <c r="J201">
        <v>14324</v>
      </c>
      <c r="K201">
        <v>4478</v>
      </c>
    </row>
    <row r="202" spans="1:11" x14ac:dyDescent="0.25">
      <c r="A202">
        <v>15226</v>
      </c>
      <c r="B202">
        <v>121234</v>
      </c>
      <c r="C202">
        <v>50712</v>
      </c>
      <c r="D202">
        <v>456</v>
      </c>
      <c r="H202">
        <v>7697</v>
      </c>
      <c r="I202">
        <v>33670</v>
      </c>
      <c r="J202">
        <v>19873</v>
      </c>
      <c r="K202">
        <v>8826</v>
      </c>
    </row>
    <row r="203" spans="1:11" x14ac:dyDescent="0.25">
      <c r="A203">
        <v>15227</v>
      </c>
      <c r="B203">
        <v>58303</v>
      </c>
      <c r="C203">
        <v>16827</v>
      </c>
      <c r="D203">
        <v>210</v>
      </c>
      <c r="H203">
        <v>1546</v>
      </c>
      <c r="I203">
        <v>9424</v>
      </c>
      <c r="J203">
        <v>28025</v>
      </c>
      <c r="K203">
        <v>2271</v>
      </c>
    </row>
    <row r="204" spans="1:11" x14ac:dyDescent="0.25">
      <c r="A204">
        <v>15228</v>
      </c>
      <c r="B204">
        <v>133598</v>
      </c>
      <c r="C204">
        <v>63</v>
      </c>
      <c r="D204">
        <v>63846</v>
      </c>
      <c r="H204">
        <v>31146</v>
      </c>
      <c r="I204">
        <v>985</v>
      </c>
      <c r="J204">
        <v>534</v>
      </c>
      <c r="K204">
        <v>37024</v>
      </c>
    </row>
    <row r="205" spans="1:11" x14ac:dyDescent="0.25">
      <c r="A205">
        <v>15229</v>
      </c>
      <c r="B205">
        <v>80707</v>
      </c>
      <c r="D205">
        <v>65363</v>
      </c>
      <c r="H205">
        <v>8332</v>
      </c>
      <c r="I205">
        <v>11</v>
      </c>
      <c r="J205">
        <v>2</v>
      </c>
      <c r="K205">
        <v>6999</v>
      </c>
    </row>
    <row r="206" spans="1:11" x14ac:dyDescent="0.25">
      <c r="A206">
        <v>15392</v>
      </c>
      <c r="B206">
        <v>1</v>
      </c>
      <c r="H206">
        <v>1</v>
      </c>
    </row>
    <row r="207" spans="1:11" x14ac:dyDescent="0.25">
      <c r="A207">
        <v>15426</v>
      </c>
      <c r="B207">
        <v>1</v>
      </c>
      <c r="H207">
        <v>1</v>
      </c>
    </row>
    <row r="208" spans="1:11" x14ac:dyDescent="0.25">
      <c r="A208">
        <v>15445</v>
      </c>
      <c r="B208">
        <v>2</v>
      </c>
      <c r="F208">
        <v>2</v>
      </c>
    </row>
    <row r="209" spans="1:11" x14ac:dyDescent="0.25">
      <c r="A209">
        <v>15516</v>
      </c>
      <c r="B209">
        <v>13166</v>
      </c>
      <c r="C209">
        <v>13105</v>
      </c>
      <c r="D209">
        <v>61</v>
      </c>
    </row>
    <row r="210" spans="1:11" x14ac:dyDescent="0.25">
      <c r="A210">
        <v>15517</v>
      </c>
      <c r="B210">
        <v>210379</v>
      </c>
      <c r="C210">
        <v>185526</v>
      </c>
      <c r="D210">
        <v>3997</v>
      </c>
      <c r="H210">
        <v>889</v>
      </c>
      <c r="I210">
        <v>10613</v>
      </c>
      <c r="J210">
        <v>7849</v>
      </c>
      <c r="K210">
        <v>1505</v>
      </c>
    </row>
    <row r="211" spans="1:11" x14ac:dyDescent="0.25">
      <c r="A211">
        <v>15518</v>
      </c>
      <c r="B211">
        <v>142730</v>
      </c>
      <c r="C211">
        <v>115288</v>
      </c>
      <c r="D211">
        <v>5513</v>
      </c>
      <c r="H211">
        <v>748</v>
      </c>
      <c r="I211">
        <v>12511</v>
      </c>
      <c r="J211">
        <v>7437</v>
      </c>
      <c r="K211">
        <v>1233</v>
      </c>
    </row>
    <row r="212" spans="1:11" x14ac:dyDescent="0.25">
      <c r="A212">
        <v>15519</v>
      </c>
      <c r="B212">
        <v>1289</v>
      </c>
      <c r="C212">
        <v>1273</v>
      </c>
      <c r="D212">
        <v>16</v>
      </c>
    </row>
    <row r="213" spans="1:11" x14ac:dyDescent="0.25">
      <c r="A213">
        <v>15520</v>
      </c>
      <c r="B213">
        <v>138413</v>
      </c>
      <c r="C213">
        <v>124738</v>
      </c>
      <c r="D213">
        <v>928</v>
      </c>
      <c r="H213">
        <v>811</v>
      </c>
      <c r="I213">
        <v>5952</v>
      </c>
      <c r="J213">
        <v>5109</v>
      </c>
      <c r="K213">
        <v>875</v>
      </c>
    </row>
    <row r="214" spans="1:11" x14ac:dyDescent="0.25">
      <c r="A214">
        <v>15521</v>
      </c>
      <c r="B214">
        <v>192636</v>
      </c>
      <c r="C214">
        <v>24</v>
      </c>
      <c r="D214">
        <v>183814</v>
      </c>
      <c r="H214">
        <v>4678</v>
      </c>
      <c r="I214">
        <v>7</v>
      </c>
      <c r="J214">
        <v>3</v>
      </c>
      <c r="K214">
        <v>4110</v>
      </c>
    </row>
    <row r="215" spans="1:11" x14ac:dyDescent="0.25">
      <c r="A215">
        <v>15522</v>
      </c>
      <c r="B215">
        <v>144883</v>
      </c>
      <c r="C215">
        <v>22</v>
      </c>
      <c r="D215">
        <v>144803</v>
      </c>
      <c r="H215">
        <v>33</v>
      </c>
      <c r="I215">
        <v>2</v>
      </c>
      <c r="J215">
        <v>2</v>
      </c>
      <c r="K215">
        <v>21</v>
      </c>
    </row>
    <row r="216" spans="1:11" x14ac:dyDescent="0.25">
      <c r="A216">
        <v>15523</v>
      </c>
      <c r="B216">
        <v>142360</v>
      </c>
      <c r="F216">
        <v>142360</v>
      </c>
    </row>
    <row r="217" spans="1:11" x14ac:dyDescent="0.25">
      <c r="A217">
        <v>15524</v>
      </c>
      <c r="B217">
        <v>97955</v>
      </c>
      <c r="F217">
        <v>97955</v>
      </c>
    </row>
    <row r="218" spans="1:11" x14ac:dyDescent="0.25">
      <c r="A218">
        <v>15525</v>
      </c>
      <c r="B218">
        <v>69180</v>
      </c>
      <c r="F218">
        <v>69180</v>
      </c>
    </row>
    <row r="219" spans="1:11" x14ac:dyDescent="0.25">
      <c r="A219">
        <v>15526</v>
      </c>
      <c r="B219">
        <v>86061</v>
      </c>
      <c r="E219">
        <v>86061</v>
      </c>
    </row>
    <row r="220" spans="1:11" x14ac:dyDescent="0.25">
      <c r="A220">
        <v>15527</v>
      </c>
      <c r="B220">
        <v>71036</v>
      </c>
      <c r="E220">
        <v>71036</v>
      </c>
    </row>
    <row r="221" spans="1:11" x14ac:dyDescent="0.25">
      <c r="A221">
        <v>15528</v>
      </c>
      <c r="B221">
        <v>4552</v>
      </c>
      <c r="G221">
        <v>4552</v>
      </c>
    </row>
    <row r="222" spans="1:11" x14ac:dyDescent="0.25">
      <c r="A222">
        <v>15529</v>
      </c>
      <c r="B222">
        <v>3458</v>
      </c>
      <c r="G222">
        <v>3458</v>
      </c>
    </row>
    <row r="223" spans="1:11" x14ac:dyDescent="0.25">
      <c r="A223">
        <v>15530</v>
      </c>
      <c r="B223">
        <v>55377</v>
      </c>
      <c r="G223">
        <v>55377</v>
      </c>
    </row>
    <row r="224" spans="1:11" x14ac:dyDescent="0.25">
      <c r="A224">
        <v>15531</v>
      </c>
      <c r="B224">
        <v>305</v>
      </c>
      <c r="E224">
        <v>4</v>
      </c>
      <c r="F224">
        <v>7</v>
      </c>
      <c r="G224">
        <v>294</v>
      </c>
    </row>
    <row r="225" spans="1:11" x14ac:dyDescent="0.25">
      <c r="A225">
        <v>15532</v>
      </c>
      <c r="B225">
        <v>34123</v>
      </c>
      <c r="C225">
        <v>12</v>
      </c>
      <c r="D225">
        <v>1071</v>
      </c>
      <c r="G225">
        <v>28483</v>
      </c>
      <c r="H225">
        <v>201</v>
      </c>
      <c r="I225">
        <v>19</v>
      </c>
      <c r="J225">
        <v>121</v>
      </c>
      <c r="K225">
        <v>4216</v>
      </c>
    </row>
    <row r="226" spans="1:11" x14ac:dyDescent="0.25">
      <c r="A226">
        <v>15533</v>
      </c>
      <c r="B226">
        <v>65761</v>
      </c>
      <c r="G226">
        <v>65761</v>
      </c>
    </row>
    <row r="227" spans="1:11" x14ac:dyDescent="0.25">
      <c r="A227">
        <v>15534</v>
      </c>
      <c r="B227">
        <v>110821</v>
      </c>
      <c r="G227">
        <v>110821</v>
      </c>
    </row>
    <row r="228" spans="1:11" x14ac:dyDescent="0.25">
      <c r="A228">
        <v>15535</v>
      </c>
      <c r="B228">
        <v>61105</v>
      </c>
      <c r="G228">
        <v>61105</v>
      </c>
    </row>
    <row r="229" spans="1:11" x14ac:dyDescent="0.25">
      <c r="A229">
        <v>15536</v>
      </c>
      <c r="B229">
        <v>70</v>
      </c>
      <c r="C229">
        <v>1</v>
      </c>
      <c r="D229">
        <v>69</v>
      </c>
    </row>
    <row r="230" spans="1:11" x14ac:dyDescent="0.25">
      <c r="A230">
        <v>15537</v>
      </c>
      <c r="B230">
        <v>1156</v>
      </c>
      <c r="E230">
        <v>1156</v>
      </c>
    </row>
    <row r="231" spans="1:11" x14ac:dyDescent="0.25">
      <c r="A231">
        <v>15538</v>
      </c>
      <c r="B231">
        <v>61546</v>
      </c>
      <c r="E231">
        <v>61546</v>
      </c>
    </row>
    <row r="232" spans="1:11" x14ac:dyDescent="0.25">
      <c r="A232">
        <v>15539</v>
      </c>
      <c r="B232">
        <v>59470</v>
      </c>
      <c r="E232">
        <v>59470</v>
      </c>
    </row>
    <row r="233" spans="1:11" x14ac:dyDescent="0.25">
      <c r="A233">
        <v>15540</v>
      </c>
      <c r="B233">
        <v>9020</v>
      </c>
      <c r="E233">
        <v>9020</v>
      </c>
    </row>
    <row r="234" spans="1:11" x14ac:dyDescent="0.25">
      <c r="A234">
        <v>15541</v>
      </c>
      <c r="B234">
        <v>41690</v>
      </c>
      <c r="E234">
        <v>41690</v>
      </c>
    </row>
    <row r="235" spans="1:11" x14ac:dyDescent="0.25">
      <c r="A235">
        <v>15542</v>
      </c>
      <c r="B235">
        <v>96163</v>
      </c>
      <c r="E235">
        <v>96163</v>
      </c>
    </row>
    <row r="236" spans="1:11" x14ac:dyDescent="0.25">
      <c r="A236">
        <v>15543</v>
      </c>
      <c r="B236">
        <v>46558</v>
      </c>
      <c r="E236">
        <v>46558</v>
      </c>
    </row>
    <row r="237" spans="1:11" x14ac:dyDescent="0.25">
      <c r="A237">
        <v>15544</v>
      </c>
      <c r="B237">
        <v>72533</v>
      </c>
      <c r="G237">
        <v>72533</v>
      </c>
    </row>
    <row r="238" spans="1:11" x14ac:dyDescent="0.25">
      <c r="A238">
        <v>15545</v>
      </c>
      <c r="B238">
        <v>41</v>
      </c>
      <c r="G238">
        <v>41</v>
      </c>
    </row>
    <row r="239" spans="1:11" x14ac:dyDescent="0.25">
      <c r="A239">
        <v>15719</v>
      </c>
      <c r="B239">
        <v>1</v>
      </c>
      <c r="G239">
        <v>1</v>
      </c>
    </row>
    <row r="240" spans="1:11" x14ac:dyDescent="0.25">
      <c r="A240">
        <v>15734</v>
      </c>
      <c r="B240">
        <v>6</v>
      </c>
      <c r="C240">
        <v>3</v>
      </c>
      <c r="I240">
        <v>3</v>
      </c>
    </row>
    <row r="241" spans="1:11" x14ac:dyDescent="0.25">
      <c r="A241">
        <v>15771</v>
      </c>
      <c r="B241">
        <v>1</v>
      </c>
      <c r="E241">
        <v>1</v>
      </c>
    </row>
    <row r="242" spans="1:11" x14ac:dyDescent="0.25">
      <c r="A242">
        <v>15814</v>
      </c>
      <c r="B242">
        <v>1</v>
      </c>
      <c r="E242">
        <v>1</v>
      </c>
    </row>
    <row r="243" spans="1:11" x14ac:dyDescent="0.25">
      <c r="A243">
        <v>15939</v>
      </c>
      <c r="B243">
        <v>1</v>
      </c>
      <c r="D243">
        <v>1</v>
      </c>
    </row>
    <row r="244" spans="1:11" x14ac:dyDescent="0.25">
      <c r="A244">
        <v>16009</v>
      </c>
      <c r="B244">
        <v>1</v>
      </c>
      <c r="C244">
        <v>1</v>
      </c>
    </row>
    <row r="245" spans="1:11" x14ac:dyDescent="0.25">
      <c r="A245">
        <v>16038</v>
      </c>
      <c r="B245">
        <v>1</v>
      </c>
      <c r="G245">
        <v>1</v>
      </c>
    </row>
    <row r="246" spans="1:11" x14ac:dyDescent="0.25">
      <c r="A246">
        <v>16064</v>
      </c>
      <c r="B246">
        <v>26456</v>
      </c>
      <c r="G246">
        <v>26456</v>
      </c>
    </row>
    <row r="247" spans="1:11" x14ac:dyDescent="0.25">
      <c r="A247">
        <v>16065</v>
      </c>
      <c r="B247">
        <v>50610</v>
      </c>
      <c r="C247">
        <v>1</v>
      </c>
      <c r="D247">
        <v>38222</v>
      </c>
      <c r="H247">
        <v>5274</v>
      </c>
      <c r="I247">
        <v>336</v>
      </c>
      <c r="J247">
        <v>315</v>
      </c>
      <c r="K247">
        <v>6462</v>
      </c>
    </row>
    <row r="248" spans="1:11" x14ac:dyDescent="0.25">
      <c r="A248">
        <v>16066</v>
      </c>
      <c r="B248">
        <v>7767</v>
      </c>
      <c r="D248">
        <v>1697</v>
      </c>
      <c r="H248">
        <v>71</v>
      </c>
      <c r="K248">
        <v>5999</v>
      </c>
    </row>
    <row r="249" spans="1:11" x14ac:dyDescent="0.25">
      <c r="A249">
        <v>16067</v>
      </c>
      <c r="B249">
        <v>47635</v>
      </c>
      <c r="C249">
        <v>1</v>
      </c>
      <c r="D249">
        <v>22835</v>
      </c>
      <c r="H249">
        <v>6341</v>
      </c>
      <c r="I249">
        <v>406</v>
      </c>
      <c r="J249">
        <v>338</v>
      </c>
      <c r="K249">
        <v>17714</v>
      </c>
    </row>
    <row r="250" spans="1:11" x14ac:dyDescent="0.25">
      <c r="A250">
        <v>16068</v>
      </c>
      <c r="B250">
        <v>24367</v>
      </c>
      <c r="G250">
        <v>24367</v>
      </c>
    </row>
    <row r="251" spans="1:11" x14ac:dyDescent="0.25">
      <c r="A251">
        <v>16069</v>
      </c>
      <c r="B251">
        <v>21983</v>
      </c>
      <c r="G251">
        <v>21983</v>
      </c>
    </row>
    <row r="252" spans="1:11" x14ac:dyDescent="0.25">
      <c r="A252">
        <v>16070</v>
      </c>
      <c r="B252">
        <v>14374</v>
      </c>
      <c r="G252">
        <v>14374</v>
      </c>
    </row>
    <row r="253" spans="1:11" x14ac:dyDescent="0.25">
      <c r="A253">
        <v>16071</v>
      </c>
      <c r="B253">
        <v>34967</v>
      </c>
      <c r="G253">
        <v>34967</v>
      </c>
    </row>
    <row r="254" spans="1:11" x14ac:dyDescent="0.25">
      <c r="A254">
        <v>16072</v>
      </c>
      <c r="B254">
        <v>11872</v>
      </c>
      <c r="F254">
        <v>11872</v>
      </c>
    </row>
    <row r="255" spans="1:11" x14ac:dyDescent="0.25">
      <c r="A255">
        <v>16073</v>
      </c>
      <c r="B255">
        <v>25905</v>
      </c>
      <c r="F255">
        <v>25905</v>
      </c>
    </row>
    <row r="256" spans="1:11" x14ac:dyDescent="0.25">
      <c r="A256">
        <v>16074</v>
      </c>
      <c r="B256">
        <v>17589</v>
      </c>
      <c r="F256">
        <v>17589</v>
      </c>
    </row>
    <row r="257" spans="1:11" x14ac:dyDescent="0.25">
      <c r="A257">
        <v>16075</v>
      </c>
      <c r="B257">
        <v>33347</v>
      </c>
      <c r="F257">
        <v>33347</v>
      </c>
    </row>
    <row r="258" spans="1:11" x14ac:dyDescent="0.25">
      <c r="A258">
        <v>16076</v>
      </c>
      <c r="B258">
        <v>27701</v>
      </c>
      <c r="E258">
        <v>27701</v>
      </c>
    </row>
    <row r="259" spans="1:11" x14ac:dyDescent="0.25">
      <c r="A259">
        <v>16077</v>
      </c>
      <c r="B259">
        <v>26867</v>
      </c>
      <c r="E259">
        <v>26867</v>
      </c>
    </row>
    <row r="260" spans="1:11" x14ac:dyDescent="0.25">
      <c r="A260">
        <v>16078</v>
      </c>
      <c r="B260">
        <v>14385</v>
      </c>
      <c r="E260">
        <v>14385</v>
      </c>
    </row>
    <row r="261" spans="1:11" x14ac:dyDescent="0.25">
      <c r="A261">
        <v>16123</v>
      </c>
      <c r="B261">
        <v>1</v>
      </c>
      <c r="E261">
        <v>1</v>
      </c>
    </row>
    <row r="262" spans="1:11" x14ac:dyDescent="0.25">
      <c r="A262">
        <v>16145</v>
      </c>
      <c r="B262">
        <v>1</v>
      </c>
      <c r="C262">
        <v>1</v>
      </c>
    </row>
    <row r="263" spans="1:11" x14ac:dyDescent="0.25">
      <c r="A263">
        <v>16328</v>
      </c>
      <c r="B263">
        <v>15</v>
      </c>
      <c r="D263">
        <v>2</v>
      </c>
      <c r="H263">
        <v>2</v>
      </c>
      <c r="I263">
        <v>5</v>
      </c>
      <c r="J263">
        <v>4</v>
      </c>
      <c r="K263">
        <v>2</v>
      </c>
    </row>
    <row r="264" spans="1:11" x14ac:dyDescent="0.25">
      <c r="A264">
        <v>16342</v>
      </c>
      <c r="B264">
        <v>1</v>
      </c>
      <c r="J264">
        <v>1</v>
      </c>
    </row>
    <row r="265" spans="1:11" x14ac:dyDescent="0.25">
      <c r="A265">
        <v>16633</v>
      </c>
      <c r="B265">
        <v>10</v>
      </c>
      <c r="H265">
        <v>4</v>
      </c>
      <c r="I265">
        <v>4</v>
      </c>
      <c r="K265">
        <v>2</v>
      </c>
    </row>
    <row r="266" spans="1:11" x14ac:dyDescent="0.25">
      <c r="A266">
        <v>16643</v>
      </c>
      <c r="B266">
        <v>1</v>
      </c>
      <c r="E266">
        <v>1</v>
      </c>
    </row>
    <row r="267" spans="1:11" x14ac:dyDescent="0.25">
      <c r="A267">
        <v>16647</v>
      </c>
      <c r="B267">
        <v>4</v>
      </c>
      <c r="C267">
        <v>1</v>
      </c>
      <c r="D267">
        <v>1</v>
      </c>
      <c r="H267">
        <v>1</v>
      </c>
      <c r="I267">
        <v>1</v>
      </c>
    </row>
    <row r="268" spans="1:11" x14ac:dyDescent="0.25">
      <c r="A268">
        <v>16675</v>
      </c>
      <c r="B268">
        <v>2</v>
      </c>
      <c r="C268">
        <v>1</v>
      </c>
      <c r="J268">
        <v>1</v>
      </c>
    </row>
    <row r="269" spans="1:11" x14ac:dyDescent="0.25">
      <c r="A269">
        <v>16993</v>
      </c>
      <c r="B269">
        <v>1</v>
      </c>
      <c r="F269">
        <v>1</v>
      </c>
    </row>
    <row r="270" spans="1:11" x14ac:dyDescent="0.25">
      <c r="A270">
        <v>17169</v>
      </c>
      <c r="B270">
        <v>2</v>
      </c>
      <c r="F270">
        <v>2</v>
      </c>
    </row>
    <row r="271" spans="1:11" x14ac:dyDescent="0.25">
      <c r="A271">
        <v>17408</v>
      </c>
      <c r="B271">
        <v>2</v>
      </c>
      <c r="E271">
        <v>2</v>
      </c>
    </row>
    <row r="272" spans="1:11" x14ac:dyDescent="0.25">
      <c r="A272">
        <v>17554</v>
      </c>
      <c r="B272">
        <v>1</v>
      </c>
      <c r="F272">
        <v>1</v>
      </c>
    </row>
    <row r="273" spans="1:11" x14ac:dyDescent="0.25">
      <c r="A273">
        <v>17747</v>
      </c>
      <c r="B273">
        <v>1</v>
      </c>
      <c r="H273">
        <v>1</v>
      </c>
    </row>
    <row r="274" spans="1:11" x14ac:dyDescent="0.25">
      <c r="A274">
        <v>17830</v>
      </c>
      <c r="B274">
        <v>1</v>
      </c>
      <c r="J274">
        <v>1</v>
      </c>
    </row>
    <row r="275" spans="1:11" x14ac:dyDescent="0.25">
      <c r="A275">
        <v>18512</v>
      </c>
      <c r="B275">
        <v>1</v>
      </c>
      <c r="G275">
        <v>1</v>
      </c>
    </row>
    <row r="276" spans="1:11" x14ac:dyDescent="0.25">
      <c r="A276">
        <v>19022</v>
      </c>
      <c r="B276">
        <v>1</v>
      </c>
      <c r="G276">
        <v>1</v>
      </c>
    </row>
    <row r="277" spans="1:11" x14ac:dyDescent="0.25">
      <c r="A277">
        <v>19318</v>
      </c>
      <c r="B277">
        <v>1</v>
      </c>
      <c r="J277">
        <v>1</v>
      </c>
    </row>
    <row r="278" spans="1:11" x14ac:dyDescent="0.25">
      <c r="A278">
        <v>19491</v>
      </c>
      <c r="B278">
        <v>1</v>
      </c>
      <c r="I278">
        <v>1</v>
      </c>
    </row>
    <row r="279" spans="1:11" x14ac:dyDescent="0.25">
      <c r="A279">
        <v>19656</v>
      </c>
      <c r="B279">
        <v>1</v>
      </c>
      <c r="H279">
        <v>1</v>
      </c>
    </row>
    <row r="280" spans="1:11" x14ac:dyDescent="0.25">
      <c r="A280">
        <v>20053</v>
      </c>
      <c r="B280">
        <v>4</v>
      </c>
      <c r="G280">
        <v>4</v>
      </c>
    </row>
    <row r="281" spans="1:11" x14ac:dyDescent="0.25">
      <c r="A281">
        <v>20615</v>
      </c>
      <c r="B281">
        <v>1</v>
      </c>
      <c r="K281">
        <v>1</v>
      </c>
    </row>
    <row r="282" spans="1:11" x14ac:dyDescent="0.25">
      <c r="A282">
        <v>20708</v>
      </c>
      <c r="B282">
        <v>1</v>
      </c>
      <c r="H282">
        <v>1</v>
      </c>
    </row>
    <row r="283" spans="1:11" x14ac:dyDescent="0.25">
      <c r="A283">
        <v>20870</v>
      </c>
      <c r="B283">
        <v>1</v>
      </c>
      <c r="G283">
        <v>1</v>
      </c>
    </row>
    <row r="284" spans="1:11" x14ac:dyDescent="0.25">
      <c r="A284">
        <v>21405</v>
      </c>
      <c r="B284">
        <v>1</v>
      </c>
      <c r="H284">
        <v>1</v>
      </c>
    </row>
    <row r="285" spans="1:11" x14ac:dyDescent="0.25">
      <c r="A285">
        <v>21596</v>
      </c>
      <c r="B285">
        <v>1</v>
      </c>
      <c r="I285">
        <v>1</v>
      </c>
    </row>
    <row r="286" spans="1:11" x14ac:dyDescent="0.25">
      <c r="A286">
        <v>21785</v>
      </c>
      <c r="B286">
        <v>1</v>
      </c>
      <c r="F286">
        <v>1</v>
      </c>
    </row>
    <row r="287" spans="1:11" x14ac:dyDescent="0.25">
      <c r="A287">
        <v>21899</v>
      </c>
      <c r="B287">
        <v>1</v>
      </c>
      <c r="I287">
        <v>1</v>
      </c>
    </row>
    <row r="288" spans="1:11" x14ac:dyDescent="0.25">
      <c r="A288">
        <v>22208</v>
      </c>
      <c r="B288">
        <v>1</v>
      </c>
      <c r="I288">
        <v>1</v>
      </c>
    </row>
    <row r="289" spans="1:11" x14ac:dyDescent="0.25">
      <c r="A289">
        <v>22922</v>
      </c>
      <c r="B289">
        <v>1</v>
      </c>
      <c r="I289">
        <v>1</v>
      </c>
    </row>
    <row r="290" spans="1:11" x14ac:dyDescent="0.25">
      <c r="A290">
        <v>22964</v>
      </c>
      <c r="B290">
        <v>1</v>
      </c>
      <c r="H290">
        <v>1</v>
      </c>
    </row>
    <row r="291" spans="1:11" x14ac:dyDescent="0.25">
      <c r="A291">
        <v>23404</v>
      </c>
      <c r="B291">
        <v>2</v>
      </c>
      <c r="D291">
        <v>2</v>
      </c>
    </row>
    <row r="292" spans="1:11" x14ac:dyDescent="0.25">
      <c r="A292">
        <v>23546</v>
      </c>
      <c r="B292">
        <v>1</v>
      </c>
      <c r="H292">
        <v>1</v>
      </c>
    </row>
    <row r="293" spans="1:11" x14ac:dyDescent="0.25">
      <c r="A293">
        <v>23857</v>
      </c>
      <c r="B293">
        <v>1</v>
      </c>
      <c r="G293">
        <v>1</v>
      </c>
    </row>
    <row r="294" spans="1:11" x14ac:dyDescent="0.25">
      <c r="A294">
        <v>24157</v>
      </c>
      <c r="B294">
        <v>2</v>
      </c>
      <c r="D294">
        <v>1</v>
      </c>
      <c r="G294">
        <v>1</v>
      </c>
    </row>
    <row r="295" spans="1:11" x14ac:dyDescent="0.25">
      <c r="A295">
        <v>24567</v>
      </c>
      <c r="B295">
        <v>1</v>
      </c>
      <c r="F295">
        <v>1</v>
      </c>
    </row>
    <row r="296" spans="1:11" x14ac:dyDescent="0.25">
      <c r="A296">
        <v>24646</v>
      </c>
      <c r="B296">
        <v>17</v>
      </c>
      <c r="C296">
        <v>8</v>
      </c>
      <c r="D296">
        <v>9</v>
      </c>
    </row>
    <row r="297" spans="1:11" x14ac:dyDescent="0.25">
      <c r="A297">
        <v>24869</v>
      </c>
      <c r="B297">
        <v>1</v>
      </c>
      <c r="F297">
        <v>1</v>
      </c>
    </row>
    <row r="298" spans="1:11" x14ac:dyDescent="0.25">
      <c r="A298">
        <v>24919</v>
      </c>
      <c r="B298">
        <v>1</v>
      </c>
      <c r="C298">
        <v>1</v>
      </c>
    </row>
    <row r="299" spans="1:11" x14ac:dyDescent="0.25">
      <c r="A299">
        <v>25039</v>
      </c>
      <c r="B299">
        <v>751</v>
      </c>
      <c r="C299">
        <v>21</v>
      </c>
      <c r="D299">
        <v>177</v>
      </c>
      <c r="E299">
        <v>53</v>
      </c>
      <c r="F299">
        <v>80</v>
      </c>
      <c r="G299">
        <v>65</v>
      </c>
      <c r="H299">
        <v>124</v>
      </c>
      <c r="I299">
        <v>69</v>
      </c>
      <c r="J299">
        <v>55</v>
      </c>
      <c r="K299">
        <v>107</v>
      </c>
    </row>
    <row r="300" spans="1:11" x14ac:dyDescent="0.25">
      <c r="A300">
        <v>25601</v>
      </c>
      <c r="B300">
        <v>8</v>
      </c>
      <c r="C300">
        <v>2</v>
      </c>
      <c r="D300">
        <v>6</v>
      </c>
    </row>
    <row r="301" spans="1:11" x14ac:dyDescent="0.25">
      <c r="A301">
        <v>25758</v>
      </c>
      <c r="B301">
        <v>1</v>
      </c>
      <c r="C301">
        <v>1</v>
      </c>
    </row>
    <row r="302" spans="1:11" x14ac:dyDescent="0.25">
      <c r="A302">
        <v>25961</v>
      </c>
      <c r="B302">
        <v>3</v>
      </c>
      <c r="C302">
        <v>2</v>
      </c>
      <c r="K302">
        <v>1</v>
      </c>
    </row>
    <row r="303" spans="1:11" x14ac:dyDescent="0.25">
      <c r="A303">
        <v>26199</v>
      </c>
      <c r="B303">
        <v>1</v>
      </c>
      <c r="J303">
        <v>1</v>
      </c>
    </row>
    <row r="304" spans="1:11" x14ac:dyDescent="0.25">
      <c r="A304">
        <v>26223</v>
      </c>
      <c r="B304">
        <v>1</v>
      </c>
      <c r="G304">
        <v>1</v>
      </c>
    </row>
    <row r="305" spans="1:11" x14ac:dyDescent="0.25">
      <c r="A305">
        <v>26769</v>
      </c>
      <c r="B305">
        <v>1</v>
      </c>
      <c r="G305">
        <v>1</v>
      </c>
    </row>
    <row r="306" spans="1:11" x14ac:dyDescent="0.25">
      <c r="A306">
        <v>26793</v>
      </c>
      <c r="B306">
        <v>1</v>
      </c>
      <c r="G306">
        <v>1</v>
      </c>
    </row>
    <row r="307" spans="1:11" x14ac:dyDescent="0.25">
      <c r="A307">
        <v>27092</v>
      </c>
      <c r="B307">
        <v>1</v>
      </c>
      <c r="I307">
        <v>1</v>
      </c>
    </row>
    <row r="308" spans="1:11" x14ac:dyDescent="0.25">
      <c r="A308">
        <v>27263</v>
      </c>
      <c r="B308">
        <v>1</v>
      </c>
      <c r="G308">
        <v>1</v>
      </c>
    </row>
    <row r="309" spans="1:11" x14ac:dyDescent="0.25">
      <c r="A309">
        <v>27564</v>
      </c>
      <c r="B309">
        <v>1</v>
      </c>
      <c r="D309">
        <v>1</v>
      </c>
    </row>
    <row r="310" spans="1:11" x14ac:dyDescent="0.25">
      <c r="A310">
        <v>28052</v>
      </c>
      <c r="B310">
        <v>1</v>
      </c>
      <c r="E310">
        <v>1</v>
      </c>
    </row>
    <row r="311" spans="1:11" x14ac:dyDescent="0.25">
      <c r="A311">
        <v>28121</v>
      </c>
      <c r="B311">
        <v>6</v>
      </c>
      <c r="C311">
        <v>5</v>
      </c>
      <c r="D311">
        <v>1</v>
      </c>
    </row>
    <row r="312" spans="1:11" x14ac:dyDescent="0.25">
      <c r="A312">
        <v>28134</v>
      </c>
      <c r="B312">
        <v>1</v>
      </c>
      <c r="E312">
        <v>1</v>
      </c>
    </row>
    <row r="313" spans="1:11" x14ac:dyDescent="0.25">
      <c r="A313">
        <v>28408</v>
      </c>
      <c r="B313">
        <v>1</v>
      </c>
      <c r="F313">
        <v>1</v>
      </c>
    </row>
    <row r="314" spans="1:11" x14ac:dyDescent="0.25">
      <c r="A314">
        <v>28613</v>
      </c>
      <c r="B314">
        <v>1</v>
      </c>
      <c r="K314">
        <v>1</v>
      </c>
    </row>
    <row r="315" spans="1:11" x14ac:dyDescent="0.25">
      <c r="A315">
        <v>28870</v>
      </c>
      <c r="B315">
        <v>1</v>
      </c>
      <c r="C315">
        <v>1</v>
      </c>
    </row>
    <row r="316" spans="1:11" x14ac:dyDescent="0.25">
      <c r="A316">
        <v>28962</v>
      </c>
      <c r="B316">
        <v>1</v>
      </c>
      <c r="E316">
        <v>1</v>
      </c>
    </row>
    <row r="317" spans="1:11" x14ac:dyDescent="0.25">
      <c r="A317">
        <v>29132</v>
      </c>
      <c r="B317">
        <v>1</v>
      </c>
      <c r="C317">
        <v>1</v>
      </c>
    </row>
    <row r="318" spans="1:11" x14ac:dyDescent="0.25">
      <c r="A318">
        <v>29615</v>
      </c>
      <c r="B318">
        <v>1</v>
      </c>
      <c r="I318">
        <v>1</v>
      </c>
    </row>
    <row r="319" spans="1:11" x14ac:dyDescent="0.25">
      <c r="A319">
        <v>29930</v>
      </c>
      <c r="B319">
        <v>1</v>
      </c>
      <c r="J319">
        <v>1</v>
      </c>
    </row>
    <row r="320" spans="1:11" x14ac:dyDescent="0.25">
      <c r="A320">
        <v>29961</v>
      </c>
      <c r="B320">
        <v>1</v>
      </c>
      <c r="D320">
        <v>1</v>
      </c>
    </row>
    <row r="321" spans="1:11" x14ac:dyDescent="0.25">
      <c r="A321">
        <v>30297</v>
      </c>
      <c r="B321">
        <v>1</v>
      </c>
      <c r="C321">
        <v>1</v>
      </c>
    </row>
    <row r="322" spans="1:11" x14ac:dyDescent="0.25">
      <c r="A322">
        <v>30375</v>
      </c>
      <c r="B322">
        <v>1</v>
      </c>
      <c r="C322">
        <v>1</v>
      </c>
    </row>
    <row r="323" spans="1:11" x14ac:dyDescent="0.25">
      <c r="A323">
        <v>30553</v>
      </c>
      <c r="B323">
        <v>1</v>
      </c>
      <c r="H323">
        <v>1</v>
      </c>
    </row>
    <row r="324" spans="1:11" x14ac:dyDescent="0.25">
      <c r="A324">
        <v>31138</v>
      </c>
      <c r="B324">
        <v>1</v>
      </c>
      <c r="D324">
        <v>1</v>
      </c>
    </row>
    <row r="325" spans="1:11" x14ac:dyDescent="0.25">
      <c r="A325">
        <v>31464</v>
      </c>
      <c r="B325">
        <v>1</v>
      </c>
      <c r="E325">
        <v>1</v>
      </c>
    </row>
    <row r="326" spans="1:11" x14ac:dyDescent="0.25">
      <c r="A326">
        <v>31573</v>
      </c>
      <c r="B326">
        <v>3</v>
      </c>
      <c r="C326">
        <v>2</v>
      </c>
      <c r="I326">
        <v>1</v>
      </c>
    </row>
    <row r="327" spans="1:11" x14ac:dyDescent="0.25">
      <c r="A327">
        <v>31699</v>
      </c>
      <c r="B327">
        <v>1</v>
      </c>
      <c r="C327">
        <v>1</v>
      </c>
    </row>
    <row r="328" spans="1:11" x14ac:dyDescent="0.25">
      <c r="A328">
        <v>31886</v>
      </c>
      <c r="B328">
        <v>1</v>
      </c>
      <c r="G328">
        <v>1</v>
      </c>
    </row>
    <row r="329" spans="1:11" x14ac:dyDescent="0.25">
      <c r="A329">
        <v>32208</v>
      </c>
      <c r="B329">
        <v>2</v>
      </c>
      <c r="C329">
        <v>1</v>
      </c>
      <c r="K329">
        <v>1</v>
      </c>
    </row>
    <row r="330" spans="1:11" x14ac:dyDescent="0.25">
      <c r="A330">
        <v>32674</v>
      </c>
      <c r="B330">
        <v>1</v>
      </c>
      <c r="E330">
        <v>1</v>
      </c>
    </row>
    <row r="331" spans="1:11" x14ac:dyDescent="0.25">
      <c r="A331">
        <v>32821</v>
      </c>
      <c r="B331">
        <v>1</v>
      </c>
      <c r="K331">
        <v>1</v>
      </c>
    </row>
    <row r="332" spans="1:11" x14ac:dyDescent="0.25">
      <c r="A332">
        <v>32924</v>
      </c>
      <c r="B332">
        <v>1</v>
      </c>
      <c r="F332">
        <v>1</v>
      </c>
    </row>
    <row r="333" spans="1:11" x14ac:dyDescent="0.25">
      <c r="A333">
        <v>33289</v>
      </c>
      <c r="B333">
        <v>1</v>
      </c>
      <c r="J333">
        <v>1</v>
      </c>
    </row>
    <row r="334" spans="1:11" x14ac:dyDescent="0.25">
      <c r="A334">
        <v>33456</v>
      </c>
      <c r="B334">
        <v>1</v>
      </c>
      <c r="J334">
        <v>1</v>
      </c>
    </row>
    <row r="335" spans="1:11" x14ac:dyDescent="0.25">
      <c r="A335">
        <v>33883</v>
      </c>
      <c r="B335">
        <v>1</v>
      </c>
      <c r="E335">
        <v>1</v>
      </c>
    </row>
    <row r="336" spans="1:11" x14ac:dyDescent="0.25">
      <c r="A336">
        <v>34213</v>
      </c>
      <c r="B336">
        <v>1</v>
      </c>
      <c r="D336">
        <v>1</v>
      </c>
    </row>
    <row r="337" spans="1:11" x14ac:dyDescent="0.25">
      <c r="A337">
        <v>34336</v>
      </c>
      <c r="B337">
        <v>1</v>
      </c>
      <c r="C337">
        <v>1</v>
      </c>
    </row>
    <row r="338" spans="1:11" x14ac:dyDescent="0.25">
      <c r="A338">
        <v>34537</v>
      </c>
      <c r="B338">
        <v>2</v>
      </c>
      <c r="C338">
        <v>2</v>
      </c>
    </row>
    <row r="339" spans="1:11" x14ac:dyDescent="0.25">
      <c r="A339">
        <v>34647</v>
      </c>
      <c r="B339">
        <v>2</v>
      </c>
      <c r="F339">
        <v>2</v>
      </c>
    </row>
    <row r="340" spans="1:11" x14ac:dyDescent="0.25">
      <c r="A340">
        <v>34661</v>
      </c>
      <c r="B340">
        <v>1</v>
      </c>
      <c r="D340">
        <v>1</v>
      </c>
    </row>
    <row r="341" spans="1:11" x14ac:dyDescent="0.25">
      <c r="A341">
        <v>34903</v>
      </c>
      <c r="B341">
        <v>1</v>
      </c>
      <c r="I341">
        <v>1</v>
      </c>
    </row>
    <row r="342" spans="1:11" x14ac:dyDescent="0.25">
      <c r="A342">
        <v>35711</v>
      </c>
      <c r="B342">
        <v>1</v>
      </c>
      <c r="H342">
        <v>1</v>
      </c>
    </row>
    <row r="343" spans="1:11" x14ac:dyDescent="0.25">
      <c r="A343">
        <v>35814</v>
      </c>
      <c r="B343">
        <v>1</v>
      </c>
      <c r="D343">
        <v>1</v>
      </c>
    </row>
    <row r="344" spans="1:11" x14ac:dyDescent="0.25">
      <c r="A344">
        <v>35976</v>
      </c>
      <c r="B344">
        <v>1</v>
      </c>
      <c r="J344">
        <v>1</v>
      </c>
    </row>
    <row r="345" spans="1:11" x14ac:dyDescent="0.25">
      <c r="A345">
        <v>36168</v>
      </c>
      <c r="B345">
        <v>197</v>
      </c>
      <c r="C345">
        <v>3</v>
      </c>
      <c r="D345">
        <v>54</v>
      </c>
      <c r="I345">
        <v>50</v>
      </c>
      <c r="J345">
        <v>47</v>
      </c>
      <c r="K345">
        <v>43</v>
      </c>
    </row>
    <row r="346" spans="1:11" x14ac:dyDescent="0.25">
      <c r="A346">
        <v>36432</v>
      </c>
      <c r="B346">
        <v>1</v>
      </c>
      <c r="C346">
        <v>1</v>
      </c>
    </row>
    <row r="347" spans="1:11" x14ac:dyDescent="0.25">
      <c r="A347">
        <v>36566</v>
      </c>
      <c r="B347">
        <v>1</v>
      </c>
      <c r="G347">
        <v>1</v>
      </c>
    </row>
    <row r="348" spans="1:11" x14ac:dyDescent="0.25">
      <c r="A348">
        <v>36694</v>
      </c>
      <c r="B348">
        <v>1</v>
      </c>
      <c r="G348">
        <v>1</v>
      </c>
    </row>
    <row r="349" spans="1:11" x14ac:dyDescent="0.25">
      <c r="A349">
        <v>37633</v>
      </c>
      <c r="B349">
        <v>1</v>
      </c>
      <c r="J349">
        <v>1</v>
      </c>
    </row>
    <row r="350" spans="1:11" x14ac:dyDescent="0.25">
      <c r="A350">
        <v>37777</v>
      </c>
      <c r="B350">
        <v>1</v>
      </c>
      <c r="H350">
        <v>1</v>
      </c>
    </row>
    <row r="351" spans="1:11" x14ac:dyDescent="0.25">
      <c r="A351">
        <v>38919</v>
      </c>
      <c r="B351">
        <v>5</v>
      </c>
      <c r="D351">
        <v>1</v>
      </c>
      <c r="H351">
        <v>1</v>
      </c>
      <c r="J351">
        <v>1</v>
      </c>
      <c r="K351">
        <v>2</v>
      </c>
    </row>
    <row r="352" spans="1:11" x14ac:dyDescent="0.25">
      <c r="A352">
        <v>38982</v>
      </c>
      <c r="B352">
        <v>1</v>
      </c>
      <c r="C352">
        <v>1</v>
      </c>
    </row>
    <row r="353" spans="1:11" x14ac:dyDescent="0.25">
      <c r="A353">
        <v>38997</v>
      </c>
      <c r="B353">
        <v>3</v>
      </c>
      <c r="H353">
        <v>1</v>
      </c>
      <c r="J353">
        <v>2</v>
      </c>
    </row>
    <row r="354" spans="1:11" x14ac:dyDescent="0.25">
      <c r="A354">
        <v>39063</v>
      </c>
      <c r="B354">
        <v>1</v>
      </c>
      <c r="I354">
        <v>1</v>
      </c>
    </row>
    <row r="355" spans="1:11" x14ac:dyDescent="0.25">
      <c r="A355">
        <v>39072</v>
      </c>
      <c r="B355">
        <v>1</v>
      </c>
      <c r="G355">
        <v>1</v>
      </c>
    </row>
    <row r="356" spans="1:11" x14ac:dyDescent="0.25">
      <c r="A356">
        <v>39699</v>
      </c>
      <c r="B356">
        <v>2</v>
      </c>
      <c r="D356">
        <v>1</v>
      </c>
      <c r="H356">
        <v>1</v>
      </c>
    </row>
    <row r="357" spans="1:11" x14ac:dyDescent="0.25">
      <c r="A357">
        <v>39749</v>
      </c>
      <c r="B357">
        <v>1</v>
      </c>
      <c r="G357">
        <v>1</v>
      </c>
    </row>
    <row r="358" spans="1:11" x14ac:dyDescent="0.25">
      <c r="A358">
        <v>39883</v>
      </c>
      <c r="B358">
        <v>1</v>
      </c>
      <c r="K358">
        <v>1</v>
      </c>
    </row>
    <row r="359" spans="1:11" x14ac:dyDescent="0.25">
      <c r="A359">
        <v>40563</v>
      </c>
      <c r="B359">
        <v>1</v>
      </c>
      <c r="D359">
        <v>1</v>
      </c>
    </row>
    <row r="360" spans="1:11" x14ac:dyDescent="0.25">
      <c r="A360">
        <v>40897</v>
      </c>
      <c r="B360">
        <v>1</v>
      </c>
      <c r="K360">
        <v>1</v>
      </c>
    </row>
    <row r="361" spans="1:11" x14ac:dyDescent="0.25">
      <c r="A361">
        <v>40911</v>
      </c>
      <c r="B361">
        <v>1</v>
      </c>
      <c r="E361">
        <v>1</v>
      </c>
    </row>
    <row r="362" spans="1:11" x14ac:dyDescent="0.25">
      <c r="A362">
        <v>41059</v>
      </c>
      <c r="B362">
        <v>1</v>
      </c>
      <c r="I362">
        <v>1</v>
      </c>
    </row>
    <row r="363" spans="1:11" x14ac:dyDescent="0.25">
      <c r="A363">
        <v>41119</v>
      </c>
      <c r="B363">
        <v>1</v>
      </c>
      <c r="H363">
        <v>1</v>
      </c>
    </row>
    <row r="364" spans="1:11" x14ac:dyDescent="0.25">
      <c r="A364">
        <v>41206</v>
      </c>
      <c r="B364">
        <v>4</v>
      </c>
      <c r="D364">
        <v>2</v>
      </c>
      <c r="H364">
        <v>1</v>
      </c>
      <c r="K364">
        <v>1</v>
      </c>
    </row>
    <row r="365" spans="1:11" x14ac:dyDescent="0.25">
      <c r="A365">
        <v>41915</v>
      </c>
      <c r="B365">
        <v>1</v>
      </c>
      <c r="H365">
        <v>1</v>
      </c>
    </row>
    <row r="366" spans="1:11" x14ac:dyDescent="0.25">
      <c r="A366">
        <v>42806</v>
      </c>
      <c r="B366">
        <v>1</v>
      </c>
      <c r="I366">
        <v>1</v>
      </c>
    </row>
    <row r="367" spans="1:11" x14ac:dyDescent="0.25">
      <c r="A367">
        <v>43585</v>
      </c>
      <c r="B367">
        <v>1</v>
      </c>
      <c r="K367">
        <v>1</v>
      </c>
    </row>
    <row r="368" spans="1:11" x14ac:dyDescent="0.25">
      <c r="A368">
        <v>43643</v>
      </c>
      <c r="B368">
        <v>1</v>
      </c>
      <c r="D368">
        <v>1</v>
      </c>
    </row>
    <row r="369" spans="1:11" x14ac:dyDescent="0.25">
      <c r="A369">
        <v>43766</v>
      </c>
      <c r="B369">
        <v>1</v>
      </c>
      <c r="G369">
        <v>1</v>
      </c>
    </row>
    <row r="370" spans="1:11" x14ac:dyDescent="0.25">
      <c r="A370">
        <v>43832</v>
      </c>
      <c r="B370">
        <v>1</v>
      </c>
      <c r="C370">
        <v>1</v>
      </c>
    </row>
    <row r="371" spans="1:11" x14ac:dyDescent="0.25">
      <c r="A371">
        <v>43951</v>
      </c>
      <c r="B371">
        <v>1</v>
      </c>
      <c r="K371">
        <v>1</v>
      </c>
    </row>
    <row r="372" spans="1:11" x14ac:dyDescent="0.25">
      <c r="A372">
        <v>44010</v>
      </c>
      <c r="B372">
        <v>1</v>
      </c>
      <c r="C372">
        <v>1</v>
      </c>
    </row>
    <row r="373" spans="1:11" x14ac:dyDescent="0.25">
      <c r="A373">
        <v>44186</v>
      </c>
      <c r="B373">
        <v>1</v>
      </c>
      <c r="E373">
        <v>1</v>
      </c>
    </row>
    <row r="374" spans="1:11" x14ac:dyDescent="0.25">
      <c r="A374">
        <v>44824</v>
      </c>
      <c r="B374">
        <v>1</v>
      </c>
      <c r="G374">
        <v>1</v>
      </c>
    </row>
    <row r="375" spans="1:11" x14ac:dyDescent="0.25">
      <c r="A375">
        <v>45142</v>
      </c>
      <c r="B375">
        <v>1</v>
      </c>
      <c r="K375">
        <v>1</v>
      </c>
    </row>
    <row r="376" spans="1:11" x14ac:dyDescent="0.25">
      <c r="A376">
        <v>45819</v>
      </c>
      <c r="B376">
        <v>1</v>
      </c>
      <c r="H376">
        <v>1</v>
      </c>
    </row>
    <row r="377" spans="1:11" x14ac:dyDescent="0.25">
      <c r="A377">
        <v>46408</v>
      </c>
      <c r="B377">
        <v>1</v>
      </c>
      <c r="C377">
        <v>1</v>
      </c>
    </row>
    <row r="378" spans="1:11" x14ac:dyDescent="0.25">
      <c r="A378">
        <v>46565</v>
      </c>
      <c r="B378">
        <v>1</v>
      </c>
      <c r="H378">
        <v>1</v>
      </c>
    </row>
    <row r="379" spans="1:11" x14ac:dyDescent="0.25">
      <c r="A379">
        <v>47323</v>
      </c>
      <c r="B379">
        <v>1</v>
      </c>
      <c r="D379">
        <v>1</v>
      </c>
    </row>
    <row r="380" spans="1:11" x14ac:dyDescent="0.25">
      <c r="A380">
        <v>47751</v>
      </c>
      <c r="B380">
        <v>1</v>
      </c>
      <c r="C380">
        <v>1</v>
      </c>
    </row>
    <row r="381" spans="1:11" x14ac:dyDescent="0.25">
      <c r="A381">
        <v>48064</v>
      </c>
      <c r="B381">
        <v>1</v>
      </c>
      <c r="C381">
        <v>1</v>
      </c>
    </row>
    <row r="382" spans="1:11" x14ac:dyDescent="0.25">
      <c r="A382">
        <v>48387</v>
      </c>
      <c r="B382">
        <v>1</v>
      </c>
      <c r="K382">
        <v>1</v>
      </c>
    </row>
    <row r="383" spans="1:11" x14ac:dyDescent="0.25">
      <c r="A383">
        <v>48449</v>
      </c>
      <c r="B383">
        <v>1</v>
      </c>
      <c r="G383">
        <v>1</v>
      </c>
    </row>
    <row r="384" spans="1:11" x14ac:dyDescent="0.25">
      <c r="A384">
        <v>48777</v>
      </c>
      <c r="B384">
        <v>1</v>
      </c>
      <c r="D384">
        <v>1</v>
      </c>
    </row>
    <row r="385" spans="1:11" x14ac:dyDescent="0.25">
      <c r="A385">
        <v>48891</v>
      </c>
      <c r="B385">
        <v>1</v>
      </c>
      <c r="E385">
        <v>1</v>
      </c>
    </row>
    <row r="386" spans="1:11" x14ac:dyDescent="0.25">
      <c r="A386">
        <v>49405</v>
      </c>
      <c r="B386">
        <v>1</v>
      </c>
      <c r="D386">
        <v>1</v>
      </c>
    </row>
    <row r="387" spans="1:11" x14ac:dyDescent="0.25">
      <c r="A387">
        <v>50128</v>
      </c>
      <c r="B387">
        <v>1</v>
      </c>
      <c r="C387">
        <v>1</v>
      </c>
    </row>
    <row r="388" spans="1:11" x14ac:dyDescent="0.25">
      <c r="A388">
        <v>50416</v>
      </c>
      <c r="B388">
        <v>1</v>
      </c>
      <c r="F388">
        <v>1</v>
      </c>
    </row>
    <row r="389" spans="1:11" x14ac:dyDescent="0.25">
      <c r="A389">
        <v>50771</v>
      </c>
      <c r="B389">
        <v>1</v>
      </c>
      <c r="H389">
        <v>1</v>
      </c>
    </row>
    <row r="390" spans="1:11" x14ac:dyDescent="0.25">
      <c r="A390">
        <v>51504</v>
      </c>
      <c r="B390">
        <v>1</v>
      </c>
      <c r="F390">
        <v>1</v>
      </c>
    </row>
    <row r="391" spans="1:11" x14ac:dyDescent="0.25">
      <c r="A391">
        <v>51697</v>
      </c>
      <c r="B391">
        <v>1</v>
      </c>
      <c r="J391">
        <v>1</v>
      </c>
    </row>
    <row r="392" spans="1:11" x14ac:dyDescent="0.25">
      <c r="A392">
        <v>52043</v>
      </c>
      <c r="B392">
        <v>1</v>
      </c>
      <c r="H392">
        <v>1</v>
      </c>
    </row>
    <row r="393" spans="1:11" x14ac:dyDescent="0.25">
      <c r="A393">
        <v>52220</v>
      </c>
      <c r="B393">
        <v>2</v>
      </c>
      <c r="C393">
        <v>1</v>
      </c>
      <c r="I393">
        <v>1</v>
      </c>
    </row>
    <row r="394" spans="1:11" x14ac:dyDescent="0.25">
      <c r="A394">
        <v>52316</v>
      </c>
      <c r="B394">
        <v>1</v>
      </c>
      <c r="I394">
        <v>1</v>
      </c>
    </row>
    <row r="395" spans="1:11" x14ac:dyDescent="0.25">
      <c r="A395">
        <v>52823</v>
      </c>
      <c r="B395">
        <v>1</v>
      </c>
      <c r="G395">
        <v>1</v>
      </c>
    </row>
    <row r="396" spans="1:11" x14ac:dyDescent="0.25">
      <c r="A396">
        <v>52837</v>
      </c>
      <c r="B396">
        <v>1</v>
      </c>
      <c r="J396">
        <v>1</v>
      </c>
    </row>
    <row r="397" spans="1:11" x14ac:dyDescent="0.25">
      <c r="A397">
        <v>52930</v>
      </c>
      <c r="B397">
        <v>1</v>
      </c>
      <c r="K397">
        <v>1</v>
      </c>
    </row>
    <row r="398" spans="1:11" x14ac:dyDescent="0.25">
      <c r="A398">
        <v>54324</v>
      </c>
      <c r="B398">
        <v>2</v>
      </c>
      <c r="G398">
        <v>2</v>
      </c>
    </row>
    <row r="399" spans="1:11" x14ac:dyDescent="0.25">
      <c r="A399">
        <v>54362</v>
      </c>
      <c r="B399">
        <v>1</v>
      </c>
      <c r="C399">
        <v>1</v>
      </c>
    </row>
    <row r="400" spans="1:11" x14ac:dyDescent="0.25">
      <c r="A400">
        <v>54785</v>
      </c>
      <c r="B400">
        <v>1</v>
      </c>
      <c r="E400">
        <v>1</v>
      </c>
    </row>
    <row r="401" spans="1:11" x14ac:dyDescent="0.25">
      <c r="A401">
        <v>54812</v>
      </c>
      <c r="B401">
        <v>1</v>
      </c>
      <c r="D401">
        <v>1</v>
      </c>
    </row>
    <row r="402" spans="1:11" x14ac:dyDescent="0.25">
      <c r="A402">
        <v>55029</v>
      </c>
      <c r="B402">
        <v>1</v>
      </c>
      <c r="C402">
        <v>1</v>
      </c>
    </row>
    <row r="403" spans="1:11" x14ac:dyDescent="0.25">
      <c r="A403">
        <v>55133</v>
      </c>
      <c r="B403">
        <v>1</v>
      </c>
      <c r="K403">
        <v>1</v>
      </c>
    </row>
    <row r="404" spans="1:11" x14ac:dyDescent="0.25">
      <c r="A404">
        <v>55558</v>
      </c>
      <c r="B404">
        <v>1</v>
      </c>
      <c r="J404">
        <v>1</v>
      </c>
    </row>
    <row r="405" spans="1:11" x14ac:dyDescent="0.25">
      <c r="A405">
        <v>55756</v>
      </c>
      <c r="B405">
        <v>1</v>
      </c>
      <c r="F405">
        <v>1</v>
      </c>
    </row>
    <row r="406" spans="1:11" x14ac:dyDescent="0.25">
      <c r="A406">
        <v>55757</v>
      </c>
      <c r="B406">
        <v>1</v>
      </c>
      <c r="D406">
        <v>1</v>
      </c>
    </row>
    <row r="407" spans="1:11" x14ac:dyDescent="0.25">
      <c r="A407">
        <v>56103</v>
      </c>
      <c r="B407">
        <v>4</v>
      </c>
      <c r="C407">
        <v>4</v>
      </c>
    </row>
    <row r="408" spans="1:11" x14ac:dyDescent="0.25">
      <c r="A408">
        <v>56302</v>
      </c>
      <c r="B408">
        <v>1</v>
      </c>
      <c r="K408">
        <v>1</v>
      </c>
    </row>
    <row r="409" spans="1:11" x14ac:dyDescent="0.25">
      <c r="A409">
        <v>56323</v>
      </c>
      <c r="B409">
        <v>1</v>
      </c>
      <c r="K409">
        <v>1</v>
      </c>
    </row>
    <row r="410" spans="1:11" x14ac:dyDescent="0.25">
      <c r="A410">
        <v>56416</v>
      </c>
      <c r="B410">
        <v>1</v>
      </c>
      <c r="K410">
        <v>1</v>
      </c>
    </row>
    <row r="411" spans="1:11" x14ac:dyDescent="0.25">
      <c r="A411">
        <v>56508</v>
      </c>
      <c r="B411">
        <v>1</v>
      </c>
      <c r="G411">
        <v>1</v>
      </c>
    </row>
    <row r="412" spans="1:11" x14ac:dyDescent="0.25">
      <c r="A412">
        <v>56562</v>
      </c>
      <c r="B412">
        <v>1</v>
      </c>
      <c r="H412">
        <v>1</v>
      </c>
    </row>
    <row r="413" spans="1:11" x14ac:dyDescent="0.25">
      <c r="A413">
        <v>57580</v>
      </c>
      <c r="B413">
        <v>1</v>
      </c>
      <c r="D413">
        <v>1</v>
      </c>
    </row>
    <row r="414" spans="1:11" x14ac:dyDescent="0.25">
      <c r="A414">
        <v>57635</v>
      </c>
      <c r="B414">
        <v>1</v>
      </c>
      <c r="H414">
        <v>1</v>
      </c>
    </row>
    <row r="415" spans="1:11" x14ac:dyDescent="0.25">
      <c r="A415">
        <v>57720</v>
      </c>
      <c r="B415">
        <v>2</v>
      </c>
      <c r="C415">
        <v>1</v>
      </c>
      <c r="K415">
        <v>1</v>
      </c>
    </row>
    <row r="416" spans="1:11" x14ac:dyDescent="0.25">
      <c r="A416">
        <v>57738</v>
      </c>
      <c r="B416">
        <v>1</v>
      </c>
      <c r="D416">
        <v>1</v>
      </c>
    </row>
    <row r="417" spans="1:11" x14ac:dyDescent="0.25">
      <c r="A417">
        <v>58029</v>
      </c>
      <c r="B417">
        <v>1</v>
      </c>
      <c r="E417">
        <v>1</v>
      </c>
    </row>
    <row r="418" spans="1:11" x14ac:dyDescent="0.25">
      <c r="A418">
        <v>58166</v>
      </c>
      <c r="B418">
        <v>1</v>
      </c>
      <c r="J418">
        <v>1</v>
      </c>
    </row>
    <row r="419" spans="1:11" x14ac:dyDescent="0.25">
      <c r="A419">
        <v>58738</v>
      </c>
      <c r="B419">
        <v>1</v>
      </c>
      <c r="J419">
        <v>1</v>
      </c>
    </row>
    <row r="420" spans="1:11" x14ac:dyDescent="0.25">
      <c r="A420">
        <v>58834</v>
      </c>
      <c r="B420">
        <v>1</v>
      </c>
      <c r="K420">
        <v>1</v>
      </c>
    </row>
    <row r="421" spans="1:11" x14ac:dyDescent="0.25">
      <c r="A421">
        <v>58928</v>
      </c>
      <c r="B421">
        <v>9</v>
      </c>
      <c r="C421">
        <v>1</v>
      </c>
      <c r="D421">
        <v>4</v>
      </c>
      <c r="I421">
        <v>3</v>
      </c>
      <c r="K421">
        <v>1</v>
      </c>
    </row>
    <row r="422" spans="1:11" x14ac:dyDescent="0.25">
      <c r="A422">
        <v>59349</v>
      </c>
      <c r="B422">
        <v>1</v>
      </c>
      <c r="F422">
        <v>1</v>
      </c>
    </row>
    <row r="423" spans="1:11" x14ac:dyDescent="0.25">
      <c r="A423">
        <v>59519</v>
      </c>
      <c r="B423">
        <v>1</v>
      </c>
      <c r="F423">
        <v>1</v>
      </c>
    </row>
    <row r="424" spans="1:11" x14ac:dyDescent="0.25">
      <c r="A424">
        <v>59611</v>
      </c>
      <c r="B424">
        <v>5</v>
      </c>
      <c r="D424">
        <v>3</v>
      </c>
      <c r="H424">
        <v>1</v>
      </c>
      <c r="K424">
        <v>1</v>
      </c>
    </row>
    <row r="425" spans="1:11" x14ac:dyDescent="0.25">
      <c r="A425">
        <v>59912</v>
      </c>
      <c r="B425">
        <v>1</v>
      </c>
      <c r="E425">
        <v>1</v>
      </c>
    </row>
    <row r="426" spans="1:11" x14ac:dyDescent="0.25">
      <c r="A426">
        <v>60009</v>
      </c>
      <c r="B426">
        <v>35318</v>
      </c>
      <c r="C426">
        <v>1</v>
      </c>
      <c r="D426">
        <v>119</v>
      </c>
      <c r="F426">
        <v>35137</v>
      </c>
      <c r="G426">
        <v>61</v>
      </c>
    </row>
    <row r="427" spans="1:11" x14ac:dyDescent="0.25">
      <c r="A427">
        <v>60130</v>
      </c>
      <c r="B427">
        <v>1</v>
      </c>
      <c r="H427">
        <v>1</v>
      </c>
    </row>
    <row r="428" spans="1:11" x14ac:dyDescent="0.25">
      <c r="A428">
        <v>60351</v>
      </c>
      <c r="B428">
        <v>1</v>
      </c>
      <c r="J428">
        <v>1</v>
      </c>
    </row>
    <row r="429" spans="1:11" x14ac:dyDescent="0.25">
      <c r="A429">
        <v>60352</v>
      </c>
      <c r="B429">
        <v>36</v>
      </c>
      <c r="I429">
        <v>3</v>
      </c>
      <c r="J429">
        <v>15</v>
      </c>
      <c r="K429">
        <v>18</v>
      </c>
    </row>
    <row r="430" spans="1:11" x14ac:dyDescent="0.25">
      <c r="A430">
        <v>60357</v>
      </c>
      <c r="B430">
        <v>22</v>
      </c>
      <c r="I430">
        <v>2</v>
      </c>
      <c r="J430">
        <v>12</v>
      </c>
      <c r="K430">
        <v>8</v>
      </c>
    </row>
    <row r="431" spans="1:11" x14ac:dyDescent="0.25">
      <c r="A431">
        <v>60605</v>
      </c>
      <c r="B431">
        <v>1</v>
      </c>
      <c r="F431">
        <v>1</v>
      </c>
    </row>
    <row r="432" spans="1:11" x14ac:dyDescent="0.25">
      <c r="A432">
        <v>60681</v>
      </c>
      <c r="B432">
        <v>1</v>
      </c>
      <c r="D432">
        <v>1</v>
      </c>
    </row>
    <row r="433" spans="1:11" x14ac:dyDescent="0.25">
      <c r="A433">
        <v>60682</v>
      </c>
      <c r="B433">
        <v>35580</v>
      </c>
      <c r="C433">
        <v>136</v>
      </c>
      <c r="D433">
        <v>99</v>
      </c>
      <c r="F433">
        <v>73</v>
      </c>
      <c r="G433">
        <v>35272</v>
      </c>
    </row>
    <row r="434" spans="1:11" x14ac:dyDescent="0.25">
      <c r="A434">
        <v>60683</v>
      </c>
      <c r="B434">
        <v>107210</v>
      </c>
      <c r="C434">
        <v>35117</v>
      </c>
      <c r="D434">
        <v>10375</v>
      </c>
      <c r="E434">
        <v>18</v>
      </c>
      <c r="F434">
        <v>125</v>
      </c>
      <c r="G434">
        <v>198</v>
      </c>
      <c r="H434">
        <v>15442</v>
      </c>
      <c r="I434">
        <v>15593</v>
      </c>
      <c r="J434">
        <v>15646</v>
      </c>
      <c r="K434">
        <v>14696</v>
      </c>
    </row>
    <row r="435" spans="1:11" x14ac:dyDescent="0.25">
      <c r="A435">
        <v>60684</v>
      </c>
      <c r="B435">
        <v>63135</v>
      </c>
      <c r="E435">
        <v>63103</v>
      </c>
      <c r="F435">
        <v>32</v>
      </c>
    </row>
    <row r="436" spans="1:11" x14ac:dyDescent="0.25">
      <c r="A436">
        <v>60685</v>
      </c>
      <c r="B436">
        <v>149033</v>
      </c>
      <c r="C436">
        <v>42403</v>
      </c>
      <c r="D436">
        <v>27974</v>
      </c>
      <c r="F436">
        <v>35</v>
      </c>
      <c r="G436">
        <v>37</v>
      </c>
      <c r="H436">
        <v>17967</v>
      </c>
      <c r="I436">
        <v>26105</v>
      </c>
      <c r="J436">
        <v>17898</v>
      </c>
      <c r="K436">
        <v>16614</v>
      </c>
    </row>
    <row r="437" spans="1:11" x14ac:dyDescent="0.25">
      <c r="A437">
        <v>60686</v>
      </c>
      <c r="B437">
        <v>143288</v>
      </c>
      <c r="C437">
        <v>18625</v>
      </c>
      <c r="D437">
        <v>45716</v>
      </c>
      <c r="F437">
        <v>38</v>
      </c>
      <c r="G437">
        <v>38</v>
      </c>
      <c r="H437">
        <v>17815</v>
      </c>
      <c r="I437">
        <v>17189</v>
      </c>
      <c r="J437">
        <v>17776</v>
      </c>
      <c r="K437">
        <v>26091</v>
      </c>
    </row>
    <row r="438" spans="1:11" x14ac:dyDescent="0.25">
      <c r="A438">
        <v>60687</v>
      </c>
      <c r="B438">
        <v>125730</v>
      </c>
      <c r="C438">
        <v>12114</v>
      </c>
      <c r="D438">
        <v>8019</v>
      </c>
      <c r="F438">
        <v>38</v>
      </c>
      <c r="G438">
        <v>27275</v>
      </c>
      <c r="H438">
        <v>17791</v>
      </c>
      <c r="I438">
        <v>17546</v>
      </c>
      <c r="J438">
        <v>26073</v>
      </c>
      <c r="K438">
        <v>16874</v>
      </c>
    </row>
    <row r="439" spans="1:11" x14ac:dyDescent="0.25">
      <c r="A439">
        <v>60688</v>
      </c>
      <c r="B439">
        <v>126546</v>
      </c>
      <c r="C439">
        <v>1507</v>
      </c>
      <c r="D439">
        <v>16807</v>
      </c>
      <c r="E439">
        <v>19</v>
      </c>
      <c r="F439">
        <v>28179</v>
      </c>
      <c r="G439">
        <v>36</v>
      </c>
      <c r="H439">
        <v>26128</v>
      </c>
      <c r="I439">
        <v>18379</v>
      </c>
      <c r="J439">
        <v>18056</v>
      </c>
      <c r="K439">
        <v>17435</v>
      </c>
    </row>
    <row r="440" spans="1:11" x14ac:dyDescent="0.25">
      <c r="A440">
        <v>60689</v>
      </c>
      <c r="B440">
        <v>96025</v>
      </c>
      <c r="C440">
        <v>3865</v>
      </c>
      <c r="D440">
        <v>35155</v>
      </c>
      <c r="E440">
        <v>26</v>
      </c>
      <c r="F440">
        <v>151</v>
      </c>
      <c r="G440">
        <v>160</v>
      </c>
      <c r="H440">
        <v>16447</v>
      </c>
      <c r="I440">
        <v>13189</v>
      </c>
      <c r="J440">
        <v>11574</v>
      </c>
      <c r="K440">
        <v>15458</v>
      </c>
    </row>
    <row r="441" spans="1:11" x14ac:dyDescent="0.25">
      <c r="A441">
        <v>61013</v>
      </c>
      <c r="B441">
        <v>1</v>
      </c>
      <c r="C441">
        <v>1</v>
      </c>
    </row>
    <row r="442" spans="1:11" x14ac:dyDescent="0.25">
      <c r="A442">
        <v>61082</v>
      </c>
      <c r="B442">
        <v>1</v>
      </c>
      <c r="E442">
        <v>1</v>
      </c>
    </row>
    <row r="443" spans="1:11" x14ac:dyDescent="0.25">
      <c r="A443">
        <v>61318</v>
      </c>
      <c r="B443">
        <v>1</v>
      </c>
      <c r="F443">
        <v>1</v>
      </c>
    </row>
    <row r="444" spans="1:11" x14ac:dyDescent="0.25">
      <c r="A444">
        <v>61465</v>
      </c>
      <c r="B444">
        <v>1</v>
      </c>
      <c r="C444">
        <v>1</v>
      </c>
    </row>
    <row r="445" spans="1:11" x14ac:dyDescent="0.25">
      <c r="A445">
        <v>61791</v>
      </c>
      <c r="B445">
        <v>1</v>
      </c>
      <c r="J445">
        <v>1</v>
      </c>
    </row>
    <row r="446" spans="1:11" x14ac:dyDescent="0.25">
      <c r="A446">
        <v>62300</v>
      </c>
      <c r="B446">
        <v>1</v>
      </c>
      <c r="D446">
        <v>1</v>
      </c>
    </row>
    <row r="447" spans="1:11" x14ac:dyDescent="0.25">
      <c r="A447">
        <v>62510</v>
      </c>
      <c r="B447">
        <v>9</v>
      </c>
      <c r="C447">
        <v>2</v>
      </c>
      <c r="D447">
        <v>3</v>
      </c>
      <c r="F447">
        <v>2</v>
      </c>
      <c r="J447">
        <v>1</v>
      </c>
      <c r="K447">
        <v>1</v>
      </c>
    </row>
    <row r="448" spans="1:11" x14ac:dyDescent="0.25">
      <c r="A448">
        <v>63465</v>
      </c>
      <c r="B448">
        <v>6</v>
      </c>
      <c r="G448">
        <v>6</v>
      </c>
    </row>
    <row r="449" spans="1:11" x14ac:dyDescent="0.25">
      <c r="A449">
        <v>63950</v>
      </c>
      <c r="B449">
        <v>1</v>
      </c>
      <c r="K449">
        <v>1</v>
      </c>
    </row>
    <row r="450" spans="1:11" x14ac:dyDescent="0.25">
      <c r="A450">
        <v>64169</v>
      </c>
      <c r="B450">
        <v>2</v>
      </c>
      <c r="E450">
        <v>2</v>
      </c>
    </row>
    <row r="451" spans="1:11" x14ac:dyDescent="0.25">
      <c r="A451">
        <v>64338</v>
      </c>
      <c r="B451">
        <v>1</v>
      </c>
      <c r="G451">
        <v>1</v>
      </c>
    </row>
    <row r="452" spans="1:11" x14ac:dyDescent="0.25">
      <c r="A452">
        <v>64715</v>
      </c>
      <c r="B452">
        <v>1</v>
      </c>
      <c r="K452">
        <v>1</v>
      </c>
    </row>
    <row r="453" spans="1:11" x14ac:dyDescent="0.25">
      <c r="A453">
        <v>64823</v>
      </c>
      <c r="B453">
        <v>1</v>
      </c>
      <c r="I453">
        <v>1</v>
      </c>
    </row>
    <row r="454" spans="1:11" x14ac:dyDescent="0.25">
      <c r="A454">
        <v>65120</v>
      </c>
      <c r="B454">
        <v>1</v>
      </c>
      <c r="I45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workbookViewId="0"/>
  </sheetViews>
  <sheetFormatPr defaultRowHeight="15" x14ac:dyDescent="0.25"/>
  <cols>
    <col min="1" max="1" width="10.7109375" bestFit="1" customWidth="1"/>
    <col min="14" max="22" width="7.7109375" customWidth="1"/>
    <col min="24" max="24" width="13.5703125" bestFit="1" customWidth="1"/>
  </cols>
  <sheetData>
    <row r="1" spans="1:38" x14ac:dyDescent="0.25">
      <c r="A1" t="s">
        <v>109</v>
      </c>
    </row>
    <row r="3" spans="1:38" x14ac:dyDescent="0.25">
      <c r="N3" t="s">
        <v>63</v>
      </c>
      <c r="X3" t="s">
        <v>61</v>
      </c>
      <c r="AA3" t="s">
        <v>101</v>
      </c>
    </row>
    <row r="4" spans="1:38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74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X4" t="s">
        <v>62</v>
      </c>
      <c r="Y4" s="1">
        <v>42922</v>
      </c>
      <c r="AA4" t="s">
        <v>92</v>
      </c>
      <c r="AB4" t="s">
        <v>93</v>
      </c>
      <c r="AC4" t="s">
        <v>94</v>
      </c>
      <c r="AD4" t="s">
        <v>95</v>
      </c>
      <c r="AE4" t="s">
        <v>96</v>
      </c>
      <c r="AF4" t="s">
        <v>97</v>
      </c>
      <c r="AG4" t="s">
        <v>98</v>
      </c>
      <c r="AH4" t="s">
        <v>99</v>
      </c>
      <c r="AI4" t="s">
        <v>100</v>
      </c>
      <c r="AK4" t="s">
        <v>103</v>
      </c>
    </row>
    <row r="5" spans="1:38" x14ac:dyDescent="0.25">
      <c r="A5" s="1">
        <v>42473</v>
      </c>
      <c r="B5" t="s">
        <v>12</v>
      </c>
      <c r="C5">
        <v>27</v>
      </c>
      <c r="D5">
        <v>53.216999999999999</v>
      </c>
      <c r="E5">
        <v>27.887</v>
      </c>
      <c r="F5">
        <v>-83</v>
      </c>
      <c r="G5">
        <v>51.988999999999997</v>
      </c>
      <c r="H5">
        <v>-83.866500000000002</v>
      </c>
      <c r="I5">
        <v>399</v>
      </c>
      <c r="J5">
        <v>481</v>
      </c>
      <c r="K5">
        <v>15516</v>
      </c>
      <c r="L5">
        <v>1</v>
      </c>
      <c r="N5">
        <f>+VLOOKUP($K5,allpipe_Station_Filter!$A$2:$K$454,3,FALSE)</f>
        <v>13105</v>
      </c>
      <c r="O5">
        <f>+VLOOKUP($K5,allpipe_Station_Filter!$A$2:$K$454,4,FALSE)</f>
        <v>61</v>
      </c>
      <c r="P5">
        <f>+VLOOKUP($K5,allpipe_Station_Filter!$A$2:$K$454,5,FALSE)</f>
        <v>0</v>
      </c>
      <c r="Q5">
        <f>+VLOOKUP($K5,allpipe_Station_Filter!$A$2:$K$454,6,FALSE)</f>
        <v>0</v>
      </c>
      <c r="R5">
        <f>+VLOOKUP($K5,allpipe_Station_Filter!$A$2:$K$454,7,FALSE)</f>
        <v>0</v>
      </c>
      <c r="S5">
        <f>+VLOOKUP($K5,allpipe_Station_Filter!$A$2:$K$454,8,FALSE)</f>
        <v>0</v>
      </c>
      <c r="T5">
        <f>+VLOOKUP($K5,allpipe_Station_Filter!$A$2:$K$454,9,FALSE)</f>
        <v>0</v>
      </c>
      <c r="U5">
        <f>+VLOOKUP($K5,allpipe_Station_Filter!$A$2:$K$454,10,FALSE)</f>
        <v>0</v>
      </c>
      <c r="V5">
        <f>+VLOOKUP($K5,allpipe_Station_Filter!$A$2:$K$454,11,FALSE)</f>
        <v>0</v>
      </c>
      <c r="X5" s="2">
        <f>+Y$4-A5</f>
        <v>449</v>
      </c>
      <c r="AA5" s="3">
        <f>+N5/$X5</f>
        <v>29.187082405345212</v>
      </c>
      <c r="AB5" s="3">
        <f t="shared" ref="AB5:AI5" si="0">+O5/$X5</f>
        <v>0.13585746102449889</v>
      </c>
      <c r="AC5" s="3">
        <f t="shared" si="0"/>
        <v>0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K5" s="3">
        <f>+SUM(AA5:AE5)</f>
        <v>29.322939866369712</v>
      </c>
      <c r="AL5">
        <v>15516</v>
      </c>
    </row>
    <row r="6" spans="1:38" x14ac:dyDescent="0.25">
      <c r="A6" s="1">
        <v>42473</v>
      </c>
      <c r="B6" t="s">
        <v>12</v>
      </c>
      <c r="C6">
        <v>27</v>
      </c>
      <c r="D6">
        <v>53.21</v>
      </c>
      <c r="E6">
        <v>27.886800000000001</v>
      </c>
      <c r="F6">
        <v>-83</v>
      </c>
      <c r="G6">
        <v>51.969000000000001</v>
      </c>
      <c r="H6">
        <v>-83.866200000000006</v>
      </c>
      <c r="I6">
        <v>443</v>
      </c>
      <c r="J6">
        <v>510</v>
      </c>
      <c r="K6">
        <v>15517</v>
      </c>
      <c r="L6">
        <v>1</v>
      </c>
      <c r="N6">
        <f>+VLOOKUP($K6,allpipe_Station_Filter!$A$2:$K$454,3,FALSE)</f>
        <v>185526</v>
      </c>
      <c r="O6">
        <f>+VLOOKUP($K6,allpipe_Station_Filter!$A$2:$K$454,4,FALSE)</f>
        <v>3997</v>
      </c>
      <c r="P6">
        <f>+VLOOKUP($K6,allpipe_Station_Filter!$A$2:$K$454,5,FALSE)</f>
        <v>0</v>
      </c>
      <c r="Q6">
        <f>+VLOOKUP($K6,allpipe_Station_Filter!$A$2:$K$454,6,FALSE)</f>
        <v>0</v>
      </c>
      <c r="R6">
        <f>+VLOOKUP($K6,allpipe_Station_Filter!$A$2:$K$454,7,FALSE)</f>
        <v>0</v>
      </c>
      <c r="S6">
        <f>+VLOOKUP($K6,allpipe_Station_Filter!$A$2:$K$454,8,FALSE)</f>
        <v>889</v>
      </c>
      <c r="T6">
        <f>+VLOOKUP($K6,allpipe_Station_Filter!$A$2:$K$454,9,FALSE)</f>
        <v>10613</v>
      </c>
      <c r="U6">
        <f>+VLOOKUP($K6,allpipe_Station_Filter!$A$2:$K$454,10,FALSE)</f>
        <v>7849</v>
      </c>
      <c r="V6">
        <f>+VLOOKUP($K6,allpipe_Station_Filter!$A$2:$K$454,11,FALSE)</f>
        <v>1505</v>
      </c>
      <c r="X6" s="2">
        <f t="shared" ref="X6:X65" si="1">+Y$4-A6</f>
        <v>449</v>
      </c>
      <c r="AA6" s="3">
        <f t="shared" ref="AA6:AA65" si="2">+N6/$X6</f>
        <v>413.19821826280622</v>
      </c>
      <c r="AB6" s="3">
        <f t="shared" ref="AB6:AB65" si="3">+O6/$X6</f>
        <v>8.9020044543429844</v>
      </c>
      <c r="AC6" s="3">
        <f t="shared" ref="AC6:AC65" si="4">+P6/$X6</f>
        <v>0</v>
      </c>
      <c r="AD6" s="3">
        <f t="shared" ref="AD6:AD65" si="5">+Q6/$X6</f>
        <v>0</v>
      </c>
      <c r="AE6" s="3">
        <f t="shared" ref="AE6:AE65" si="6">+R6/$X6</f>
        <v>0</v>
      </c>
      <c r="AF6" s="3">
        <f t="shared" ref="AF6:AF65" si="7">+S6/$X6</f>
        <v>1.9799554565701558</v>
      </c>
      <c r="AG6" s="3">
        <f t="shared" ref="AG6:AG65" si="8">+T6/$X6</f>
        <v>23.636971046770601</v>
      </c>
      <c r="AH6" s="3">
        <f t="shared" ref="AH6:AH65" si="9">+U6/$X6</f>
        <v>17.481069042316257</v>
      </c>
      <c r="AI6" s="3">
        <f t="shared" ref="AI6:AI65" si="10">+V6/$X6</f>
        <v>3.3518930957683741</v>
      </c>
      <c r="AK6" s="3">
        <f t="shared" ref="AK6:AK60" si="11">+SUM(AA6:AE6)</f>
        <v>422.10022271714922</v>
      </c>
      <c r="AL6">
        <v>15517</v>
      </c>
    </row>
    <row r="7" spans="1:38" x14ac:dyDescent="0.25">
      <c r="A7" s="1">
        <v>42473</v>
      </c>
      <c r="B7" t="s">
        <v>12</v>
      </c>
      <c r="C7">
        <v>27</v>
      </c>
      <c r="D7">
        <v>53.21</v>
      </c>
      <c r="E7">
        <v>27.886800000000001</v>
      </c>
      <c r="F7">
        <v>-83</v>
      </c>
      <c r="G7">
        <v>51.969000000000001</v>
      </c>
      <c r="H7">
        <v>-83.866200000000006</v>
      </c>
      <c r="I7">
        <v>312</v>
      </c>
      <c r="J7">
        <v>381</v>
      </c>
      <c r="K7">
        <v>15518</v>
      </c>
      <c r="L7">
        <v>1</v>
      </c>
      <c r="N7">
        <f>+VLOOKUP($K7,allpipe_Station_Filter!$A$2:$K$454,3,FALSE)</f>
        <v>115288</v>
      </c>
      <c r="O7">
        <f>+VLOOKUP($K7,allpipe_Station_Filter!$A$2:$K$454,4,FALSE)</f>
        <v>5513</v>
      </c>
      <c r="P7">
        <f>+VLOOKUP($K7,allpipe_Station_Filter!$A$2:$K$454,5,FALSE)</f>
        <v>0</v>
      </c>
      <c r="Q7">
        <f>+VLOOKUP($K7,allpipe_Station_Filter!$A$2:$K$454,6,FALSE)</f>
        <v>0</v>
      </c>
      <c r="R7">
        <f>+VLOOKUP($K7,allpipe_Station_Filter!$A$2:$K$454,7,FALSE)</f>
        <v>0</v>
      </c>
      <c r="S7">
        <f>+VLOOKUP($K7,allpipe_Station_Filter!$A$2:$K$454,8,FALSE)</f>
        <v>748</v>
      </c>
      <c r="T7">
        <f>+VLOOKUP($K7,allpipe_Station_Filter!$A$2:$K$454,9,FALSE)</f>
        <v>12511</v>
      </c>
      <c r="U7">
        <f>+VLOOKUP($K7,allpipe_Station_Filter!$A$2:$K$454,10,FALSE)</f>
        <v>7437</v>
      </c>
      <c r="V7">
        <f>+VLOOKUP($K7,allpipe_Station_Filter!$A$2:$K$454,11,FALSE)</f>
        <v>1233</v>
      </c>
      <c r="X7" s="2">
        <f t="shared" si="1"/>
        <v>449</v>
      </c>
      <c r="AA7" s="3">
        <f t="shared" si="2"/>
        <v>256.7661469933185</v>
      </c>
      <c r="AB7" s="3">
        <f t="shared" si="3"/>
        <v>12.278396436525613</v>
      </c>
      <c r="AC7" s="3">
        <f t="shared" si="4"/>
        <v>0</v>
      </c>
      <c r="AD7" s="3">
        <f t="shared" si="5"/>
        <v>0</v>
      </c>
      <c r="AE7" s="3">
        <f t="shared" si="6"/>
        <v>0</v>
      </c>
      <c r="AF7" s="3">
        <f t="shared" si="7"/>
        <v>1.665924276169265</v>
      </c>
      <c r="AG7" s="3">
        <f t="shared" si="8"/>
        <v>27.8641425389755</v>
      </c>
      <c r="AH7" s="3">
        <f t="shared" si="9"/>
        <v>16.56347438752784</v>
      </c>
      <c r="AI7" s="3">
        <f t="shared" si="10"/>
        <v>2.7461024498886415</v>
      </c>
      <c r="AK7" s="3">
        <f t="shared" si="11"/>
        <v>269.04454342984411</v>
      </c>
      <c r="AL7">
        <v>15518</v>
      </c>
    </row>
    <row r="8" spans="1:38" x14ac:dyDescent="0.25">
      <c r="A8" s="1">
        <v>42473</v>
      </c>
      <c r="B8" t="s">
        <v>12</v>
      </c>
      <c r="C8">
        <v>27</v>
      </c>
      <c r="D8">
        <v>53.21</v>
      </c>
      <c r="E8">
        <v>27.886800000000001</v>
      </c>
      <c r="F8">
        <v>-83</v>
      </c>
      <c r="G8">
        <v>51.969000000000001</v>
      </c>
      <c r="H8">
        <v>-83.866200000000006</v>
      </c>
      <c r="I8">
        <v>501</v>
      </c>
      <c r="J8">
        <v>606</v>
      </c>
      <c r="K8">
        <v>15519</v>
      </c>
      <c r="L8">
        <v>1</v>
      </c>
      <c r="N8">
        <f>+VLOOKUP($K8,allpipe_Station_Filter!$A$2:$K$454,3,FALSE)</f>
        <v>1273</v>
      </c>
      <c r="O8">
        <f>+VLOOKUP($K8,allpipe_Station_Filter!$A$2:$K$454,4,FALSE)</f>
        <v>16</v>
      </c>
      <c r="P8">
        <f>+VLOOKUP($K8,allpipe_Station_Filter!$A$2:$K$454,5,FALSE)</f>
        <v>0</v>
      </c>
      <c r="Q8">
        <f>+VLOOKUP($K8,allpipe_Station_Filter!$A$2:$K$454,6,FALSE)</f>
        <v>0</v>
      </c>
      <c r="R8">
        <f>+VLOOKUP($K8,allpipe_Station_Filter!$A$2:$K$454,7,FALSE)</f>
        <v>0</v>
      </c>
      <c r="S8">
        <f>+VLOOKUP($K8,allpipe_Station_Filter!$A$2:$K$454,8,FALSE)</f>
        <v>0</v>
      </c>
      <c r="T8">
        <f>+VLOOKUP($K8,allpipe_Station_Filter!$A$2:$K$454,9,FALSE)</f>
        <v>0</v>
      </c>
      <c r="U8">
        <f>+VLOOKUP($K8,allpipe_Station_Filter!$A$2:$K$454,10,FALSE)</f>
        <v>0</v>
      </c>
      <c r="V8">
        <f>+VLOOKUP($K8,allpipe_Station_Filter!$A$2:$K$454,11,FALSE)</f>
        <v>0</v>
      </c>
      <c r="X8" s="2">
        <f t="shared" si="1"/>
        <v>449</v>
      </c>
      <c r="AA8" s="3">
        <f t="shared" si="2"/>
        <v>2.8351893095768372</v>
      </c>
      <c r="AB8" s="3">
        <f t="shared" si="3"/>
        <v>3.5634743875278395E-2</v>
      </c>
      <c r="AC8" s="3">
        <f t="shared" si="4"/>
        <v>0</v>
      </c>
      <c r="AD8" s="3">
        <f t="shared" si="5"/>
        <v>0</v>
      </c>
      <c r="AE8" s="3">
        <f t="shared" si="6"/>
        <v>0</v>
      </c>
      <c r="AF8" s="3">
        <f t="shared" si="7"/>
        <v>0</v>
      </c>
      <c r="AG8" s="3">
        <f t="shared" si="8"/>
        <v>0</v>
      </c>
      <c r="AH8" s="3">
        <f t="shared" si="9"/>
        <v>0</v>
      </c>
      <c r="AI8" s="3">
        <f t="shared" si="10"/>
        <v>0</v>
      </c>
      <c r="AK8" s="3">
        <f t="shared" si="11"/>
        <v>2.8708240534521154</v>
      </c>
      <c r="AL8">
        <v>15519</v>
      </c>
    </row>
    <row r="9" spans="1:38" x14ac:dyDescent="0.25">
      <c r="A9" s="1">
        <v>42473</v>
      </c>
      <c r="B9" t="s">
        <v>12</v>
      </c>
      <c r="C9">
        <v>27</v>
      </c>
      <c r="D9">
        <v>53.21</v>
      </c>
      <c r="E9">
        <v>27.886800000000001</v>
      </c>
      <c r="F9">
        <v>-83</v>
      </c>
      <c r="G9">
        <v>51.969000000000001</v>
      </c>
      <c r="H9">
        <v>-83.866200000000006</v>
      </c>
      <c r="I9">
        <v>403</v>
      </c>
      <c r="J9">
        <v>493</v>
      </c>
      <c r="K9">
        <v>15520</v>
      </c>
      <c r="L9">
        <v>1</v>
      </c>
      <c r="N9">
        <f>+VLOOKUP($K9,allpipe_Station_Filter!$A$2:$K$454,3,FALSE)</f>
        <v>124738</v>
      </c>
      <c r="O9">
        <f>+VLOOKUP($K9,allpipe_Station_Filter!$A$2:$K$454,4,FALSE)</f>
        <v>928</v>
      </c>
      <c r="P9">
        <f>+VLOOKUP($K9,allpipe_Station_Filter!$A$2:$K$454,5,FALSE)</f>
        <v>0</v>
      </c>
      <c r="Q9">
        <f>+VLOOKUP($K9,allpipe_Station_Filter!$A$2:$K$454,6,FALSE)</f>
        <v>0</v>
      </c>
      <c r="R9">
        <f>+VLOOKUP($K9,allpipe_Station_Filter!$A$2:$K$454,7,FALSE)</f>
        <v>0</v>
      </c>
      <c r="S9">
        <f>+VLOOKUP($K9,allpipe_Station_Filter!$A$2:$K$454,8,FALSE)</f>
        <v>811</v>
      </c>
      <c r="T9">
        <f>+VLOOKUP($K9,allpipe_Station_Filter!$A$2:$K$454,9,FALSE)</f>
        <v>5952</v>
      </c>
      <c r="U9">
        <f>+VLOOKUP($K9,allpipe_Station_Filter!$A$2:$K$454,10,FALSE)</f>
        <v>5109</v>
      </c>
      <c r="V9">
        <f>+VLOOKUP($K9,allpipe_Station_Filter!$A$2:$K$454,11,FALSE)</f>
        <v>875</v>
      </c>
      <c r="X9" s="2">
        <f t="shared" si="1"/>
        <v>449</v>
      </c>
      <c r="AA9" s="3">
        <f t="shared" si="2"/>
        <v>277.81291759465478</v>
      </c>
      <c r="AB9" s="3">
        <f t="shared" si="3"/>
        <v>2.0668151447661471</v>
      </c>
      <c r="AC9" s="3">
        <f t="shared" si="4"/>
        <v>0</v>
      </c>
      <c r="AD9" s="3">
        <f t="shared" si="5"/>
        <v>0</v>
      </c>
      <c r="AE9" s="3">
        <f t="shared" si="6"/>
        <v>0</v>
      </c>
      <c r="AF9" s="3">
        <f t="shared" si="7"/>
        <v>1.8062360801781736</v>
      </c>
      <c r="AG9" s="3">
        <f t="shared" si="8"/>
        <v>13.256124721603564</v>
      </c>
      <c r="AH9" s="3">
        <f t="shared" si="9"/>
        <v>11.378619153674833</v>
      </c>
      <c r="AI9" s="3">
        <f t="shared" si="10"/>
        <v>1.9487750556792873</v>
      </c>
      <c r="AK9" s="3">
        <f t="shared" si="11"/>
        <v>279.87973273942094</v>
      </c>
      <c r="AL9">
        <v>15520</v>
      </c>
    </row>
    <row r="10" spans="1:38" x14ac:dyDescent="0.25">
      <c r="A10" s="1">
        <v>42473</v>
      </c>
      <c r="B10" t="s">
        <v>12</v>
      </c>
      <c r="C10">
        <v>27</v>
      </c>
      <c r="D10">
        <v>53.414999999999999</v>
      </c>
      <c r="E10">
        <v>27.8903</v>
      </c>
      <c r="F10">
        <v>-83</v>
      </c>
      <c r="G10">
        <v>52.406999999999996</v>
      </c>
      <c r="H10">
        <v>-83.873500000000007</v>
      </c>
      <c r="I10">
        <v>455</v>
      </c>
      <c r="J10">
        <v>557</v>
      </c>
      <c r="K10">
        <v>15521</v>
      </c>
      <c r="L10">
        <v>2</v>
      </c>
      <c r="N10">
        <f>+VLOOKUP($K10,allpipe_Station_Filter!$A$2:$K$454,3,FALSE)</f>
        <v>24</v>
      </c>
      <c r="O10">
        <f>+VLOOKUP($K10,allpipe_Station_Filter!$A$2:$K$454,4,FALSE)</f>
        <v>183814</v>
      </c>
      <c r="P10">
        <f>+VLOOKUP($K10,allpipe_Station_Filter!$A$2:$K$454,5,FALSE)</f>
        <v>0</v>
      </c>
      <c r="Q10">
        <f>+VLOOKUP($K10,allpipe_Station_Filter!$A$2:$K$454,6,FALSE)</f>
        <v>0</v>
      </c>
      <c r="R10">
        <f>+VLOOKUP($K10,allpipe_Station_Filter!$A$2:$K$454,7,FALSE)</f>
        <v>0</v>
      </c>
      <c r="S10">
        <f>+VLOOKUP($K10,allpipe_Station_Filter!$A$2:$K$454,8,FALSE)</f>
        <v>4678</v>
      </c>
      <c r="T10">
        <f>+VLOOKUP($K10,allpipe_Station_Filter!$A$2:$K$454,9,FALSE)</f>
        <v>7</v>
      </c>
      <c r="U10">
        <f>+VLOOKUP($K10,allpipe_Station_Filter!$A$2:$K$454,10,FALSE)</f>
        <v>3</v>
      </c>
      <c r="V10">
        <f>+VLOOKUP($K10,allpipe_Station_Filter!$A$2:$K$454,11,FALSE)</f>
        <v>4110</v>
      </c>
      <c r="X10" s="2">
        <f t="shared" si="1"/>
        <v>449</v>
      </c>
      <c r="AA10" s="3">
        <f t="shared" si="2"/>
        <v>5.3452115812917596E-2</v>
      </c>
      <c r="AB10" s="3">
        <f t="shared" si="3"/>
        <v>409.38530066815144</v>
      </c>
      <c r="AC10" s="3">
        <f t="shared" si="4"/>
        <v>0</v>
      </c>
      <c r="AD10" s="3">
        <f t="shared" si="5"/>
        <v>0</v>
      </c>
      <c r="AE10" s="3">
        <f t="shared" si="6"/>
        <v>0</v>
      </c>
      <c r="AF10" s="3">
        <f t="shared" si="7"/>
        <v>10.418708240534521</v>
      </c>
      <c r="AG10" s="3">
        <f t="shared" si="8"/>
        <v>1.5590200445434299E-2</v>
      </c>
      <c r="AH10" s="3">
        <f t="shared" si="9"/>
        <v>6.6815144766146995E-3</v>
      </c>
      <c r="AI10" s="3">
        <f t="shared" si="10"/>
        <v>9.1536748329621389</v>
      </c>
      <c r="AK10" s="3">
        <f t="shared" si="11"/>
        <v>409.43875278396439</v>
      </c>
      <c r="AL10">
        <v>15521</v>
      </c>
    </row>
    <row r="11" spans="1:38" x14ac:dyDescent="0.25">
      <c r="A11" s="1">
        <v>42473</v>
      </c>
      <c r="B11" t="s">
        <v>12</v>
      </c>
      <c r="C11">
        <v>27</v>
      </c>
      <c r="D11">
        <v>53.414999999999999</v>
      </c>
      <c r="E11">
        <v>27.8903</v>
      </c>
      <c r="F11">
        <v>-83</v>
      </c>
      <c r="G11">
        <v>52.406999999999996</v>
      </c>
      <c r="H11">
        <v>-83.873500000000007</v>
      </c>
      <c r="I11">
        <v>530</v>
      </c>
      <c r="J11">
        <v>659</v>
      </c>
      <c r="K11">
        <v>15522</v>
      </c>
      <c r="L11">
        <v>2</v>
      </c>
      <c r="N11">
        <f>+VLOOKUP($K11,allpipe_Station_Filter!$A$2:$K$454,3,FALSE)</f>
        <v>22</v>
      </c>
      <c r="O11">
        <f>+VLOOKUP($K11,allpipe_Station_Filter!$A$2:$K$454,4,FALSE)</f>
        <v>144803</v>
      </c>
      <c r="P11">
        <f>+VLOOKUP($K11,allpipe_Station_Filter!$A$2:$K$454,5,FALSE)</f>
        <v>0</v>
      </c>
      <c r="Q11">
        <f>+VLOOKUP($K11,allpipe_Station_Filter!$A$2:$K$454,6,FALSE)</f>
        <v>0</v>
      </c>
      <c r="R11">
        <f>+VLOOKUP($K11,allpipe_Station_Filter!$A$2:$K$454,7,FALSE)</f>
        <v>0</v>
      </c>
      <c r="S11">
        <f>+VLOOKUP($K11,allpipe_Station_Filter!$A$2:$K$454,8,FALSE)</f>
        <v>33</v>
      </c>
      <c r="T11">
        <f>+VLOOKUP($K11,allpipe_Station_Filter!$A$2:$K$454,9,FALSE)</f>
        <v>2</v>
      </c>
      <c r="U11">
        <f>+VLOOKUP($K11,allpipe_Station_Filter!$A$2:$K$454,10,FALSE)</f>
        <v>2</v>
      </c>
      <c r="V11">
        <f>+VLOOKUP($K11,allpipe_Station_Filter!$A$2:$K$454,11,FALSE)</f>
        <v>21</v>
      </c>
      <c r="X11" s="2">
        <f t="shared" si="1"/>
        <v>449</v>
      </c>
      <c r="AA11" s="3">
        <f t="shared" si="2"/>
        <v>4.8997772828507792E-2</v>
      </c>
      <c r="AB11" s="3">
        <f t="shared" si="3"/>
        <v>322.50111358574611</v>
      </c>
      <c r="AC11" s="3">
        <f t="shared" si="4"/>
        <v>0</v>
      </c>
      <c r="AD11" s="3">
        <f t="shared" si="5"/>
        <v>0</v>
      </c>
      <c r="AE11" s="3">
        <f t="shared" si="6"/>
        <v>0</v>
      </c>
      <c r="AF11" s="3">
        <f t="shared" si="7"/>
        <v>7.3496659242761692E-2</v>
      </c>
      <c r="AG11" s="3">
        <f t="shared" si="8"/>
        <v>4.4543429844097994E-3</v>
      </c>
      <c r="AH11" s="3">
        <f t="shared" si="9"/>
        <v>4.4543429844097994E-3</v>
      </c>
      <c r="AI11" s="3">
        <f t="shared" si="10"/>
        <v>4.6770601336302897E-2</v>
      </c>
      <c r="AK11" s="3">
        <f t="shared" si="11"/>
        <v>322.55011135857461</v>
      </c>
      <c r="AL11">
        <v>15522</v>
      </c>
    </row>
    <row r="12" spans="1:38" x14ac:dyDescent="0.25">
      <c r="A12" s="1">
        <v>42482</v>
      </c>
      <c r="B12" t="s">
        <v>12</v>
      </c>
      <c r="C12">
        <v>27</v>
      </c>
      <c r="D12">
        <v>54.097999999999999</v>
      </c>
      <c r="E12">
        <v>27.901599999999998</v>
      </c>
      <c r="F12">
        <v>-83</v>
      </c>
      <c r="G12">
        <v>54.381999999999998</v>
      </c>
      <c r="H12">
        <v>-83.906400000000005</v>
      </c>
      <c r="I12">
        <v>579</v>
      </c>
      <c r="J12">
        <v>689</v>
      </c>
      <c r="K12">
        <v>15523</v>
      </c>
      <c r="L12">
        <v>4</v>
      </c>
      <c r="N12">
        <f>+VLOOKUP($K12,allpipe_Station_Filter!$A$2:$K$454,3,FALSE)</f>
        <v>0</v>
      </c>
      <c r="O12">
        <f>+VLOOKUP($K12,allpipe_Station_Filter!$A$2:$K$454,4,FALSE)</f>
        <v>0</v>
      </c>
      <c r="P12">
        <f>+VLOOKUP($K12,allpipe_Station_Filter!$A$2:$K$454,5,FALSE)</f>
        <v>0</v>
      </c>
      <c r="Q12">
        <f>+VLOOKUP($K12,allpipe_Station_Filter!$A$2:$K$454,6,FALSE)</f>
        <v>142360</v>
      </c>
      <c r="R12">
        <f>+VLOOKUP($K12,allpipe_Station_Filter!$A$2:$K$454,7,FALSE)</f>
        <v>0</v>
      </c>
      <c r="S12">
        <f>+VLOOKUP($K12,allpipe_Station_Filter!$A$2:$K$454,8,FALSE)</f>
        <v>0</v>
      </c>
      <c r="T12">
        <f>+VLOOKUP($K12,allpipe_Station_Filter!$A$2:$K$454,9,FALSE)</f>
        <v>0</v>
      </c>
      <c r="U12">
        <f>+VLOOKUP($K12,allpipe_Station_Filter!$A$2:$K$454,10,FALSE)</f>
        <v>0</v>
      </c>
      <c r="V12">
        <f>+VLOOKUP($K12,allpipe_Station_Filter!$A$2:$K$454,11,FALSE)</f>
        <v>0</v>
      </c>
      <c r="X12" s="2">
        <f t="shared" si="1"/>
        <v>440</v>
      </c>
      <c r="AA12" s="3">
        <f t="shared" si="2"/>
        <v>0</v>
      </c>
      <c r="AB12" s="3">
        <f t="shared" si="3"/>
        <v>0</v>
      </c>
      <c r="AC12" s="3">
        <f t="shared" si="4"/>
        <v>0</v>
      </c>
      <c r="AD12" s="3">
        <f t="shared" si="5"/>
        <v>323.54545454545456</v>
      </c>
      <c r="AE12" s="3">
        <f t="shared" si="6"/>
        <v>0</v>
      </c>
      <c r="AF12" s="3">
        <f t="shared" si="7"/>
        <v>0</v>
      </c>
      <c r="AG12" s="3">
        <f t="shared" si="8"/>
        <v>0</v>
      </c>
      <c r="AH12" s="3">
        <f t="shared" si="9"/>
        <v>0</v>
      </c>
      <c r="AI12" s="3">
        <f t="shared" si="10"/>
        <v>0</v>
      </c>
      <c r="AK12" s="3">
        <f t="shared" si="11"/>
        <v>323.54545454545456</v>
      </c>
      <c r="AL12">
        <v>15523</v>
      </c>
    </row>
    <row r="13" spans="1:38" x14ac:dyDescent="0.25">
      <c r="A13" s="1">
        <v>42482</v>
      </c>
      <c r="B13" t="s">
        <v>12</v>
      </c>
      <c r="C13">
        <v>27</v>
      </c>
      <c r="D13">
        <v>54.097999999999999</v>
      </c>
      <c r="E13">
        <v>27.901599999999998</v>
      </c>
      <c r="F13">
        <v>-83</v>
      </c>
      <c r="G13">
        <v>54.381999999999998</v>
      </c>
      <c r="H13">
        <v>-83.906400000000005</v>
      </c>
      <c r="I13">
        <v>382</v>
      </c>
      <c r="J13">
        <v>473</v>
      </c>
      <c r="K13">
        <v>15524</v>
      </c>
      <c r="L13">
        <v>4</v>
      </c>
      <c r="N13">
        <f>+VLOOKUP($K13,allpipe_Station_Filter!$A$2:$K$454,3,FALSE)</f>
        <v>0</v>
      </c>
      <c r="O13">
        <f>+VLOOKUP($K13,allpipe_Station_Filter!$A$2:$K$454,4,FALSE)</f>
        <v>0</v>
      </c>
      <c r="P13">
        <f>+VLOOKUP($K13,allpipe_Station_Filter!$A$2:$K$454,5,FALSE)</f>
        <v>0</v>
      </c>
      <c r="Q13">
        <f>+VLOOKUP($K13,allpipe_Station_Filter!$A$2:$K$454,6,FALSE)</f>
        <v>97955</v>
      </c>
      <c r="R13">
        <f>+VLOOKUP($K13,allpipe_Station_Filter!$A$2:$K$454,7,FALSE)</f>
        <v>0</v>
      </c>
      <c r="S13">
        <f>+VLOOKUP($K13,allpipe_Station_Filter!$A$2:$K$454,8,FALSE)</f>
        <v>0</v>
      </c>
      <c r="T13">
        <f>+VLOOKUP($K13,allpipe_Station_Filter!$A$2:$K$454,9,FALSE)</f>
        <v>0</v>
      </c>
      <c r="U13">
        <f>+VLOOKUP($K13,allpipe_Station_Filter!$A$2:$K$454,10,FALSE)</f>
        <v>0</v>
      </c>
      <c r="V13">
        <f>+VLOOKUP($K13,allpipe_Station_Filter!$A$2:$K$454,11,FALSE)</f>
        <v>0</v>
      </c>
      <c r="X13" s="2">
        <f t="shared" si="1"/>
        <v>440</v>
      </c>
      <c r="AA13" s="3">
        <f t="shared" si="2"/>
        <v>0</v>
      </c>
      <c r="AB13" s="3">
        <f t="shared" si="3"/>
        <v>0</v>
      </c>
      <c r="AC13" s="3">
        <f t="shared" si="4"/>
        <v>0</v>
      </c>
      <c r="AD13" s="3">
        <f t="shared" si="5"/>
        <v>222.625</v>
      </c>
      <c r="AE13" s="3">
        <f t="shared" si="6"/>
        <v>0</v>
      </c>
      <c r="AF13" s="3">
        <f t="shared" si="7"/>
        <v>0</v>
      </c>
      <c r="AG13" s="3">
        <f t="shared" si="8"/>
        <v>0</v>
      </c>
      <c r="AH13" s="3">
        <f t="shared" si="9"/>
        <v>0</v>
      </c>
      <c r="AI13" s="3">
        <f t="shared" si="10"/>
        <v>0</v>
      </c>
      <c r="AK13" s="3">
        <f t="shared" si="11"/>
        <v>222.625</v>
      </c>
      <c r="AL13">
        <v>15524</v>
      </c>
    </row>
    <row r="14" spans="1:38" x14ac:dyDescent="0.25">
      <c r="A14" s="1">
        <v>42482</v>
      </c>
      <c r="B14" t="s">
        <v>12</v>
      </c>
      <c r="C14">
        <v>27</v>
      </c>
      <c r="D14">
        <v>54.076999999999998</v>
      </c>
      <c r="E14">
        <v>27.901299999999999</v>
      </c>
      <c r="F14">
        <v>-83</v>
      </c>
      <c r="G14">
        <v>54.38</v>
      </c>
      <c r="H14">
        <v>-83.906300000000002</v>
      </c>
      <c r="I14">
        <v>500</v>
      </c>
      <c r="J14">
        <v>609</v>
      </c>
      <c r="K14">
        <v>15525</v>
      </c>
      <c r="L14">
        <v>4</v>
      </c>
      <c r="N14">
        <f>+VLOOKUP($K14,allpipe_Station_Filter!$A$2:$K$454,3,FALSE)</f>
        <v>0</v>
      </c>
      <c r="O14">
        <f>+VLOOKUP($K14,allpipe_Station_Filter!$A$2:$K$454,4,FALSE)</f>
        <v>0</v>
      </c>
      <c r="P14">
        <f>+VLOOKUP($K14,allpipe_Station_Filter!$A$2:$K$454,5,FALSE)</f>
        <v>0</v>
      </c>
      <c r="Q14">
        <f>+VLOOKUP($K14,allpipe_Station_Filter!$A$2:$K$454,6,FALSE)</f>
        <v>69180</v>
      </c>
      <c r="R14">
        <f>+VLOOKUP($K14,allpipe_Station_Filter!$A$2:$K$454,7,FALSE)</f>
        <v>0</v>
      </c>
      <c r="S14">
        <f>+VLOOKUP($K14,allpipe_Station_Filter!$A$2:$K$454,8,FALSE)</f>
        <v>0</v>
      </c>
      <c r="T14">
        <f>+VLOOKUP($K14,allpipe_Station_Filter!$A$2:$K$454,9,FALSE)</f>
        <v>0</v>
      </c>
      <c r="U14">
        <f>+VLOOKUP($K14,allpipe_Station_Filter!$A$2:$K$454,10,FALSE)</f>
        <v>0</v>
      </c>
      <c r="V14">
        <f>+VLOOKUP($K14,allpipe_Station_Filter!$A$2:$K$454,11,FALSE)</f>
        <v>0</v>
      </c>
      <c r="X14" s="2">
        <f t="shared" si="1"/>
        <v>440</v>
      </c>
      <c r="AA14" s="3">
        <f t="shared" si="2"/>
        <v>0</v>
      </c>
      <c r="AB14" s="3">
        <f t="shared" si="3"/>
        <v>0</v>
      </c>
      <c r="AC14" s="3">
        <f t="shared" si="4"/>
        <v>0</v>
      </c>
      <c r="AD14" s="3">
        <f t="shared" si="5"/>
        <v>157.22727272727272</v>
      </c>
      <c r="AE14" s="3">
        <f t="shared" si="6"/>
        <v>0</v>
      </c>
      <c r="AF14" s="3">
        <f t="shared" si="7"/>
        <v>0</v>
      </c>
      <c r="AG14" s="3">
        <f t="shared" si="8"/>
        <v>0</v>
      </c>
      <c r="AH14" s="3">
        <f t="shared" si="9"/>
        <v>0</v>
      </c>
      <c r="AI14" s="3">
        <f t="shared" si="10"/>
        <v>0</v>
      </c>
      <c r="AK14" s="3">
        <f t="shared" si="11"/>
        <v>157.22727272727272</v>
      </c>
      <c r="AL14">
        <v>15525</v>
      </c>
    </row>
    <row r="15" spans="1:38" x14ac:dyDescent="0.25">
      <c r="A15" s="1">
        <v>42482</v>
      </c>
      <c r="B15" t="s">
        <v>12</v>
      </c>
      <c r="C15">
        <v>27</v>
      </c>
      <c r="D15">
        <v>53.670999999999999</v>
      </c>
      <c r="E15">
        <v>27.894500000000001</v>
      </c>
      <c r="F15">
        <v>-83</v>
      </c>
      <c r="G15">
        <v>55.246000000000002</v>
      </c>
      <c r="H15">
        <v>-83.9208</v>
      </c>
      <c r="I15" t="s">
        <v>13</v>
      </c>
      <c r="J15" t="s">
        <v>13</v>
      </c>
      <c r="K15">
        <v>15526</v>
      </c>
      <c r="L15">
        <v>3</v>
      </c>
      <c r="N15">
        <f>+VLOOKUP($K15,allpipe_Station_Filter!$A$2:$K$454,3,FALSE)</f>
        <v>0</v>
      </c>
      <c r="O15">
        <f>+VLOOKUP($K15,allpipe_Station_Filter!$A$2:$K$454,4,FALSE)</f>
        <v>0</v>
      </c>
      <c r="P15">
        <f>+VLOOKUP($K15,allpipe_Station_Filter!$A$2:$K$454,5,FALSE)</f>
        <v>86061</v>
      </c>
      <c r="Q15">
        <f>+VLOOKUP($K15,allpipe_Station_Filter!$A$2:$K$454,6,FALSE)</f>
        <v>0</v>
      </c>
      <c r="R15">
        <f>+VLOOKUP($K15,allpipe_Station_Filter!$A$2:$K$454,7,FALSE)</f>
        <v>0</v>
      </c>
      <c r="S15">
        <f>+VLOOKUP($K15,allpipe_Station_Filter!$A$2:$K$454,8,FALSE)</f>
        <v>0</v>
      </c>
      <c r="T15">
        <f>+VLOOKUP($K15,allpipe_Station_Filter!$A$2:$K$454,9,FALSE)</f>
        <v>0</v>
      </c>
      <c r="U15">
        <f>+VLOOKUP($K15,allpipe_Station_Filter!$A$2:$K$454,10,FALSE)</f>
        <v>0</v>
      </c>
      <c r="V15">
        <f>+VLOOKUP($K15,allpipe_Station_Filter!$A$2:$K$454,11,FALSE)</f>
        <v>0</v>
      </c>
      <c r="X15" s="2">
        <f t="shared" si="1"/>
        <v>440</v>
      </c>
      <c r="AA15" s="3">
        <f t="shared" si="2"/>
        <v>0</v>
      </c>
      <c r="AB15" s="3">
        <f t="shared" si="3"/>
        <v>0</v>
      </c>
      <c r="AC15" s="3">
        <f t="shared" si="4"/>
        <v>195.59318181818182</v>
      </c>
      <c r="AD15" s="3">
        <f t="shared" si="5"/>
        <v>0</v>
      </c>
      <c r="AE15" s="3">
        <f t="shared" si="6"/>
        <v>0</v>
      </c>
      <c r="AF15" s="3">
        <f t="shared" si="7"/>
        <v>0</v>
      </c>
      <c r="AG15" s="3">
        <f t="shared" si="8"/>
        <v>0</v>
      </c>
      <c r="AH15" s="3">
        <f t="shared" si="9"/>
        <v>0</v>
      </c>
      <c r="AI15" s="3">
        <f t="shared" si="10"/>
        <v>0</v>
      </c>
      <c r="AK15" s="3">
        <f t="shared" si="11"/>
        <v>195.59318181818182</v>
      </c>
      <c r="AL15">
        <v>15526</v>
      </c>
    </row>
    <row r="16" spans="1:38" x14ac:dyDescent="0.25">
      <c r="A16" s="1">
        <v>42482</v>
      </c>
      <c r="B16" t="s">
        <v>12</v>
      </c>
      <c r="C16">
        <v>27</v>
      </c>
      <c r="D16">
        <v>53.670999999999999</v>
      </c>
      <c r="E16">
        <v>27.894500000000001</v>
      </c>
      <c r="F16">
        <v>-83</v>
      </c>
      <c r="G16">
        <v>55.246000000000002</v>
      </c>
      <c r="H16">
        <v>-83.9208</v>
      </c>
      <c r="I16">
        <v>390</v>
      </c>
      <c r="J16">
        <v>489</v>
      </c>
      <c r="K16">
        <v>15527</v>
      </c>
      <c r="L16">
        <v>3</v>
      </c>
      <c r="N16">
        <f>+VLOOKUP($K16,allpipe_Station_Filter!$A$2:$K$454,3,FALSE)</f>
        <v>0</v>
      </c>
      <c r="O16">
        <f>+VLOOKUP($K16,allpipe_Station_Filter!$A$2:$K$454,4,FALSE)</f>
        <v>0</v>
      </c>
      <c r="P16">
        <f>+VLOOKUP($K16,allpipe_Station_Filter!$A$2:$K$454,5,FALSE)</f>
        <v>71036</v>
      </c>
      <c r="Q16">
        <f>+VLOOKUP($K16,allpipe_Station_Filter!$A$2:$K$454,6,FALSE)</f>
        <v>0</v>
      </c>
      <c r="R16">
        <f>+VLOOKUP($K16,allpipe_Station_Filter!$A$2:$K$454,7,FALSE)</f>
        <v>0</v>
      </c>
      <c r="S16">
        <f>+VLOOKUP($K16,allpipe_Station_Filter!$A$2:$K$454,8,FALSE)</f>
        <v>0</v>
      </c>
      <c r="T16">
        <f>+VLOOKUP($K16,allpipe_Station_Filter!$A$2:$K$454,9,FALSE)</f>
        <v>0</v>
      </c>
      <c r="U16">
        <f>+VLOOKUP($K16,allpipe_Station_Filter!$A$2:$K$454,10,FALSE)</f>
        <v>0</v>
      </c>
      <c r="V16">
        <f>+VLOOKUP($K16,allpipe_Station_Filter!$A$2:$K$454,11,FALSE)</f>
        <v>0</v>
      </c>
      <c r="X16" s="2">
        <f t="shared" si="1"/>
        <v>440</v>
      </c>
      <c r="AA16" s="3">
        <f t="shared" si="2"/>
        <v>0</v>
      </c>
      <c r="AB16" s="3">
        <f t="shared" si="3"/>
        <v>0</v>
      </c>
      <c r="AC16" s="3">
        <f t="shared" si="4"/>
        <v>161.44545454545454</v>
      </c>
      <c r="AD16" s="3">
        <f t="shared" si="5"/>
        <v>0</v>
      </c>
      <c r="AE16" s="3">
        <f t="shared" si="6"/>
        <v>0</v>
      </c>
      <c r="AF16" s="3">
        <f t="shared" si="7"/>
        <v>0</v>
      </c>
      <c r="AG16" s="3">
        <f t="shared" si="8"/>
        <v>0</v>
      </c>
      <c r="AH16" s="3">
        <f t="shared" si="9"/>
        <v>0</v>
      </c>
      <c r="AI16" s="3">
        <f t="shared" si="10"/>
        <v>0</v>
      </c>
      <c r="AK16" s="3">
        <f t="shared" si="11"/>
        <v>161.44545454545454</v>
      </c>
      <c r="AL16">
        <v>15527</v>
      </c>
    </row>
    <row r="17" spans="1:38" x14ac:dyDescent="0.25">
      <c r="A17" s="1">
        <v>42489</v>
      </c>
      <c r="B17" t="s">
        <v>14</v>
      </c>
      <c r="C17">
        <v>27</v>
      </c>
      <c r="D17">
        <v>53.061999999999998</v>
      </c>
      <c r="E17">
        <v>27.884399999999999</v>
      </c>
      <c r="F17">
        <v>-83</v>
      </c>
      <c r="G17">
        <v>53.963000000000001</v>
      </c>
      <c r="H17">
        <v>-83.8994</v>
      </c>
      <c r="I17">
        <v>401</v>
      </c>
      <c r="J17">
        <v>513</v>
      </c>
      <c r="K17">
        <v>15528</v>
      </c>
      <c r="L17">
        <v>5</v>
      </c>
      <c r="N17">
        <f>+VLOOKUP($K17,allpipe_Station_Filter!$A$2:$K$454,3,FALSE)</f>
        <v>0</v>
      </c>
      <c r="O17">
        <f>+VLOOKUP($K17,allpipe_Station_Filter!$A$2:$K$454,4,FALSE)</f>
        <v>0</v>
      </c>
      <c r="P17">
        <f>+VLOOKUP($K17,allpipe_Station_Filter!$A$2:$K$454,5,FALSE)</f>
        <v>0</v>
      </c>
      <c r="Q17">
        <f>+VLOOKUP($K17,allpipe_Station_Filter!$A$2:$K$454,6,FALSE)</f>
        <v>0</v>
      </c>
      <c r="R17">
        <f>+VLOOKUP($K17,allpipe_Station_Filter!$A$2:$K$454,7,FALSE)</f>
        <v>4552</v>
      </c>
      <c r="S17">
        <f>+VLOOKUP($K17,allpipe_Station_Filter!$A$2:$K$454,8,FALSE)</f>
        <v>0</v>
      </c>
      <c r="T17">
        <f>+VLOOKUP($K17,allpipe_Station_Filter!$A$2:$K$454,9,FALSE)</f>
        <v>0</v>
      </c>
      <c r="U17">
        <f>+VLOOKUP($K17,allpipe_Station_Filter!$A$2:$K$454,10,FALSE)</f>
        <v>0</v>
      </c>
      <c r="V17">
        <f>+VLOOKUP($K17,allpipe_Station_Filter!$A$2:$K$454,11,FALSE)</f>
        <v>0</v>
      </c>
      <c r="X17" s="2">
        <f t="shared" si="1"/>
        <v>433</v>
      </c>
      <c r="AA17" s="3">
        <f t="shared" si="2"/>
        <v>0</v>
      </c>
      <c r="AB17" s="3">
        <f t="shared" si="3"/>
        <v>0</v>
      </c>
      <c r="AC17" s="3">
        <f t="shared" si="4"/>
        <v>0</v>
      </c>
      <c r="AD17" s="3">
        <f t="shared" si="5"/>
        <v>0</v>
      </c>
      <c r="AE17" s="3">
        <f t="shared" si="6"/>
        <v>10.51270207852194</v>
      </c>
      <c r="AF17" s="3">
        <f t="shared" si="7"/>
        <v>0</v>
      </c>
      <c r="AG17" s="3">
        <f t="shared" si="8"/>
        <v>0</v>
      </c>
      <c r="AH17" s="3">
        <f t="shared" si="9"/>
        <v>0</v>
      </c>
      <c r="AI17" s="3">
        <f t="shared" si="10"/>
        <v>0</v>
      </c>
      <c r="AK17" s="3">
        <f t="shared" si="11"/>
        <v>10.51270207852194</v>
      </c>
      <c r="AL17">
        <v>15528</v>
      </c>
    </row>
    <row r="18" spans="1:38" x14ac:dyDescent="0.25">
      <c r="A18" s="1">
        <v>42489</v>
      </c>
      <c r="B18" t="s">
        <v>14</v>
      </c>
      <c r="C18">
        <v>27</v>
      </c>
      <c r="D18">
        <v>53.064</v>
      </c>
      <c r="E18">
        <v>27.884399999999999</v>
      </c>
      <c r="F18">
        <v>-83</v>
      </c>
      <c r="G18">
        <v>53.963000000000001</v>
      </c>
      <c r="H18">
        <v>-83.8994</v>
      </c>
      <c r="I18">
        <v>532</v>
      </c>
      <c r="J18">
        <v>651</v>
      </c>
      <c r="K18">
        <v>15529</v>
      </c>
      <c r="L18">
        <v>5</v>
      </c>
      <c r="N18">
        <f>+VLOOKUP($K18,allpipe_Station_Filter!$A$2:$K$454,3,FALSE)</f>
        <v>0</v>
      </c>
      <c r="O18">
        <f>+VLOOKUP($K18,allpipe_Station_Filter!$A$2:$K$454,4,FALSE)</f>
        <v>0</v>
      </c>
      <c r="P18">
        <f>+VLOOKUP($K18,allpipe_Station_Filter!$A$2:$K$454,5,FALSE)</f>
        <v>0</v>
      </c>
      <c r="Q18">
        <f>+VLOOKUP($K18,allpipe_Station_Filter!$A$2:$K$454,6,FALSE)</f>
        <v>0</v>
      </c>
      <c r="R18">
        <f>+VLOOKUP($K18,allpipe_Station_Filter!$A$2:$K$454,7,FALSE)</f>
        <v>3458</v>
      </c>
      <c r="S18">
        <f>+VLOOKUP($K18,allpipe_Station_Filter!$A$2:$K$454,8,FALSE)</f>
        <v>0</v>
      </c>
      <c r="T18">
        <f>+VLOOKUP($K18,allpipe_Station_Filter!$A$2:$K$454,9,FALSE)</f>
        <v>0</v>
      </c>
      <c r="U18">
        <f>+VLOOKUP($K18,allpipe_Station_Filter!$A$2:$K$454,10,FALSE)</f>
        <v>0</v>
      </c>
      <c r="V18">
        <f>+VLOOKUP($K18,allpipe_Station_Filter!$A$2:$K$454,11,FALSE)</f>
        <v>0</v>
      </c>
      <c r="X18" s="2">
        <f t="shared" si="1"/>
        <v>433</v>
      </c>
      <c r="AA18" s="3">
        <f t="shared" si="2"/>
        <v>0</v>
      </c>
      <c r="AB18" s="3">
        <f t="shared" si="3"/>
        <v>0</v>
      </c>
      <c r="AC18" s="3">
        <f t="shared" si="4"/>
        <v>0</v>
      </c>
      <c r="AD18" s="3">
        <f t="shared" si="5"/>
        <v>0</v>
      </c>
      <c r="AE18" s="3">
        <f t="shared" si="6"/>
        <v>7.9861431870669746</v>
      </c>
      <c r="AF18" s="3">
        <f t="shared" si="7"/>
        <v>0</v>
      </c>
      <c r="AG18" s="3">
        <f t="shared" si="8"/>
        <v>0</v>
      </c>
      <c r="AH18" s="3">
        <f t="shared" si="9"/>
        <v>0</v>
      </c>
      <c r="AI18" s="3">
        <f t="shared" si="10"/>
        <v>0</v>
      </c>
      <c r="AK18" s="3">
        <f t="shared" si="11"/>
        <v>7.9861431870669746</v>
      </c>
      <c r="AL18">
        <v>15529</v>
      </c>
    </row>
    <row r="19" spans="1:38" x14ac:dyDescent="0.25">
      <c r="A19" s="1">
        <v>42489</v>
      </c>
      <c r="B19" t="s">
        <v>14</v>
      </c>
      <c r="C19">
        <v>27</v>
      </c>
      <c r="D19">
        <v>53.064</v>
      </c>
      <c r="E19">
        <v>27.884399999999999</v>
      </c>
      <c r="F19">
        <v>-83</v>
      </c>
      <c r="G19">
        <v>53.963000000000001</v>
      </c>
      <c r="H19">
        <v>-83.8994</v>
      </c>
      <c r="I19">
        <v>422</v>
      </c>
      <c r="J19">
        <v>508</v>
      </c>
      <c r="K19">
        <v>15530</v>
      </c>
      <c r="L19">
        <v>5</v>
      </c>
      <c r="N19">
        <f>+VLOOKUP($K19,allpipe_Station_Filter!$A$2:$K$454,3,FALSE)</f>
        <v>0</v>
      </c>
      <c r="O19">
        <f>+VLOOKUP($K19,allpipe_Station_Filter!$A$2:$K$454,4,FALSE)</f>
        <v>0</v>
      </c>
      <c r="P19">
        <f>+VLOOKUP($K19,allpipe_Station_Filter!$A$2:$K$454,5,FALSE)</f>
        <v>0</v>
      </c>
      <c r="Q19">
        <f>+VLOOKUP($K19,allpipe_Station_Filter!$A$2:$K$454,6,FALSE)</f>
        <v>0</v>
      </c>
      <c r="R19">
        <f>+VLOOKUP($K19,allpipe_Station_Filter!$A$2:$K$454,7,FALSE)</f>
        <v>55377</v>
      </c>
      <c r="S19">
        <f>+VLOOKUP($K19,allpipe_Station_Filter!$A$2:$K$454,8,FALSE)</f>
        <v>0</v>
      </c>
      <c r="T19">
        <f>+VLOOKUP($K19,allpipe_Station_Filter!$A$2:$K$454,9,FALSE)</f>
        <v>0</v>
      </c>
      <c r="U19">
        <f>+VLOOKUP($K19,allpipe_Station_Filter!$A$2:$K$454,10,FALSE)</f>
        <v>0</v>
      </c>
      <c r="V19">
        <f>+VLOOKUP($K19,allpipe_Station_Filter!$A$2:$K$454,11,FALSE)</f>
        <v>0</v>
      </c>
      <c r="X19" s="2">
        <f t="shared" si="1"/>
        <v>433</v>
      </c>
      <c r="AA19" s="3">
        <f t="shared" si="2"/>
        <v>0</v>
      </c>
      <c r="AB19" s="3">
        <f t="shared" si="3"/>
        <v>0</v>
      </c>
      <c r="AC19" s="3">
        <f t="shared" si="4"/>
        <v>0</v>
      </c>
      <c r="AD19" s="3">
        <f t="shared" si="5"/>
        <v>0</v>
      </c>
      <c r="AE19" s="3">
        <f t="shared" si="6"/>
        <v>127.89145496535797</v>
      </c>
      <c r="AF19" s="3">
        <f t="shared" si="7"/>
        <v>0</v>
      </c>
      <c r="AG19" s="3">
        <f t="shared" si="8"/>
        <v>0</v>
      </c>
      <c r="AH19" s="3">
        <f t="shared" si="9"/>
        <v>0</v>
      </c>
      <c r="AI19" s="3">
        <f t="shared" si="10"/>
        <v>0</v>
      </c>
      <c r="AK19" s="3">
        <f t="shared" si="11"/>
        <v>127.89145496535797</v>
      </c>
      <c r="AL19">
        <v>15530</v>
      </c>
    </row>
    <row r="20" spans="1:38" x14ac:dyDescent="0.25">
      <c r="A20" s="1">
        <v>42489</v>
      </c>
      <c r="B20" t="s">
        <v>14</v>
      </c>
      <c r="C20">
        <v>27</v>
      </c>
      <c r="D20">
        <v>53.064</v>
      </c>
      <c r="E20">
        <v>27.884399999999999</v>
      </c>
      <c r="F20">
        <v>-83</v>
      </c>
      <c r="G20">
        <v>53.963000000000001</v>
      </c>
      <c r="H20">
        <v>-83.8994</v>
      </c>
      <c r="I20">
        <v>441</v>
      </c>
      <c r="J20">
        <v>550</v>
      </c>
      <c r="K20">
        <v>15531</v>
      </c>
      <c r="L20">
        <v>5</v>
      </c>
      <c r="N20">
        <f>+VLOOKUP($K20,allpipe_Station_Filter!$A$2:$K$454,3,FALSE)</f>
        <v>0</v>
      </c>
      <c r="O20">
        <f>+VLOOKUP($K20,allpipe_Station_Filter!$A$2:$K$454,4,FALSE)</f>
        <v>0</v>
      </c>
      <c r="P20">
        <f>+VLOOKUP($K20,allpipe_Station_Filter!$A$2:$K$454,5,FALSE)</f>
        <v>4</v>
      </c>
      <c r="Q20">
        <f>+VLOOKUP($K20,allpipe_Station_Filter!$A$2:$K$454,6,FALSE)</f>
        <v>7</v>
      </c>
      <c r="R20">
        <f>+VLOOKUP($K20,allpipe_Station_Filter!$A$2:$K$454,7,FALSE)</f>
        <v>294</v>
      </c>
      <c r="S20">
        <f>+VLOOKUP($K20,allpipe_Station_Filter!$A$2:$K$454,8,FALSE)</f>
        <v>0</v>
      </c>
      <c r="T20">
        <f>+VLOOKUP($K20,allpipe_Station_Filter!$A$2:$K$454,9,FALSE)</f>
        <v>0</v>
      </c>
      <c r="U20">
        <f>+VLOOKUP($K20,allpipe_Station_Filter!$A$2:$K$454,10,FALSE)</f>
        <v>0</v>
      </c>
      <c r="V20">
        <f>+VLOOKUP($K20,allpipe_Station_Filter!$A$2:$K$454,11,FALSE)</f>
        <v>0</v>
      </c>
      <c r="X20" s="2">
        <f t="shared" si="1"/>
        <v>433</v>
      </c>
      <c r="AA20" s="3">
        <f t="shared" si="2"/>
        <v>0</v>
      </c>
      <c r="AB20" s="3">
        <f t="shared" si="3"/>
        <v>0</v>
      </c>
      <c r="AC20" s="3">
        <f t="shared" si="4"/>
        <v>9.2378752886836026E-3</v>
      </c>
      <c r="AD20" s="3">
        <f t="shared" si="5"/>
        <v>1.6166281755196306E-2</v>
      </c>
      <c r="AE20" s="3">
        <f t="shared" si="6"/>
        <v>0.67898383371824478</v>
      </c>
      <c r="AF20" s="3">
        <f t="shared" si="7"/>
        <v>0</v>
      </c>
      <c r="AG20" s="3">
        <f t="shared" si="8"/>
        <v>0</v>
      </c>
      <c r="AH20" s="3">
        <f t="shared" si="9"/>
        <v>0</v>
      </c>
      <c r="AI20" s="3">
        <f t="shared" si="10"/>
        <v>0</v>
      </c>
      <c r="AK20" s="3">
        <f t="shared" si="11"/>
        <v>0.70438799076212466</v>
      </c>
      <c r="AL20">
        <v>15531</v>
      </c>
    </row>
    <row r="21" spans="1:38" x14ac:dyDescent="0.25">
      <c r="A21" s="1">
        <v>42489</v>
      </c>
      <c r="B21" t="s">
        <v>14</v>
      </c>
      <c r="C21">
        <v>27</v>
      </c>
      <c r="D21">
        <v>53.064</v>
      </c>
      <c r="E21">
        <v>27.884399999999999</v>
      </c>
      <c r="F21">
        <v>-83</v>
      </c>
      <c r="G21">
        <v>53.963000000000001</v>
      </c>
      <c r="H21">
        <v>-83.8994</v>
      </c>
      <c r="I21">
        <v>457</v>
      </c>
      <c r="J21">
        <v>563</v>
      </c>
      <c r="K21">
        <v>15532</v>
      </c>
      <c r="L21">
        <v>5</v>
      </c>
      <c r="N21">
        <f>+VLOOKUP($K21,allpipe_Station_Filter!$A$2:$K$454,3,FALSE)</f>
        <v>12</v>
      </c>
      <c r="O21">
        <f>+VLOOKUP($K21,allpipe_Station_Filter!$A$2:$K$454,4,FALSE)</f>
        <v>1071</v>
      </c>
      <c r="P21">
        <f>+VLOOKUP($K21,allpipe_Station_Filter!$A$2:$K$454,5,FALSE)</f>
        <v>0</v>
      </c>
      <c r="Q21">
        <f>+VLOOKUP($K21,allpipe_Station_Filter!$A$2:$K$454,6,FALSE)</f>
        <v>0</v>
      </c>
      <c r="R21">
        <f>+VLOOKUP($K21,allpipe_Station_Filter!$A$2:$K$454,7,FALSE)</f>
        <v>28483</v>
      </c>
      <c r="S21">
        <f>+VLOOKUP($K21,allpipe_Station_Filter!$A$2:$K$454,8,FALSE)</f>
        <v>201</v>
      </c>
      <c r="T21">
        <f>+VLOOKUP($K21,allpipe_Station_Filter!$A$2:$K$454,9,FALSE)</f>
        <v>19</v>
      </c>
      <c r="U21">
        <f>+VLOOKUP($K21,allpipe_Station_Filter!$A$2:$K$454,10,FALSE)</f>
        <v>121</v>
      </c>
      <c r="V21">
        <f>+VLOOKUP($K21,allpipe_Station_Filter!$A$2:$K$454,11,FALSE)</f>
        <v>4216</v>
      </c>
      <c r="X21" s="2">
        <f t="shared" si="1"/>
        <v>433</v>
      </c>
      <c r="AA21" s="3">
        <f t="shared" si="2"/>
        <v>2.771362586605081E-2</v>
      </c>
      <c r="AB21" s="3">
        <f t="shared" si="3"/>
        <v>2.4734411085450345</v>
      </c>
      <c r="AC21" s="3">
        <f t="shared" si="4"/>
        <v>0</v>
      </c>
      <c r="AD21" s="3">
        <f t="shared" si="5"/>
        <v>0</v>
      </c>
      <c r="AE21" s="3">
        <f t="shared" si="6"/>
        <v>65.780600461893769</v>
      </c>
      <c r="AF21" s="3">
        <f t="shared" si="7"/>
        <v>0.46420323325635104</v>
      </c>
      <c r="AG21" s="3">
        <f t="shared" si="8"/>
        <v>4.3879907621247112E-2</v>
      </c>
      <c r="AH21" s="3">
        <f t="shared" si="9"/>
        <v>0.27944572748267898</v>
      </c>
      <c r="AI21" s="3">
        <f t="shared" si="10"/>
        <v>9.7367205542725177</v>
      </c>
      <c r="AK21" s="3">
        <f t="shared" si="11"/>
        <v>68.281755196304857</v>
      </c>
      <c r="AL21">
        <v>15532</v>
      </c>
    </row>
    <row r="22" spans="1:38" x14ac:dyDescent="0.25">
      <c r="A22" s="1">
        <v>42489</v>
      </c>
      <c r="B22" t="s">
        <v>14</v>
      </c>
      <c r="C22">
        <v>27</v>
      </c>
      <c r="D22">
        <v>53.061999999999998</v>
      </c>
      <c r="E22">
        <v>27.884399999999999</v>
      </c>
      <c r="F22">
        <v>-83</v>
      </c>
      <c r="G22">
        <v>53.975000000000001</v>
      </c>
      <c r="H22">
        <v>-83.899600000000007</v>
      </c>
      <c r="I22">
        <v>485</v>
      </c>
      <c r="J22">
        <v>615</v>
      </c>
      <c r="K22">
        <v>15533</v>
      </c>
      <c r="L22">
        <v>5</v>
      </c>
      <c r="N22">
        <f>+VLOOKUP($K22,allpipe_Station_Filter!$A$2:$K$454,3,FALSE)</f>
        <v>0</v>
      </c>
      <c r="O22">
        <f>+VLOOKUP($K22,allpipe_Station_Filter!$A$2:$K$454,4,FALSE)</f>
        <v>0</v>
      </c>
      <c r="P22">
        <f>+VLOOKUP($K22,allpipe_Station_Filter!$A$2:$K$454,5,FALSE)</f>
        <v>0</v>
      </c>
      <c r="Q22">
        <f>+VLOOKUP($K22,allpipe_Station_Filter!$A$2:$K$454,6,FALSE)</f>
        <v>0</v>
      </c>
      <c r="R22">
        <f>+VLOOKUP($K22,allpipe_Station_Filter!$A$2:$K$454,7,FALSE)</f>
        <v>65761</v>
      </c>
      <c r="S22">
        <f>+VLOOKUP($K22,allpipe_Station_Filter!$A$2:$K$454,8,FALSE)</f>
        <v>0</v>
      </c>
      <c r="T22">
        <f>+VLOOKUP($K22,allpipe_Station_Filter!$A$2:$K$454,9,FALSE)</f>
        <v>0</v>
      </c>
      <c r="U22">
        <f>+VLOOKUP($K22,allpipe_Station_Filter!$A$2:$K$454,10,FALSE)</f>
        <v>0</v>
      </c>
      <c r="V22">
        <f>+VLOOKUP($K22,allpipe_Station_Filter!$A$2:$K$454,11,FALSE)</f>
        <v>0</v>
      </c>
      <c r="X22" s="2">
        <f t="shared" si="1"/>
        <v>433</v>
      </c>
      <c r="AA22" s="3">
        <f t="shared" si="2"/>
        <v>0</v>
      </c>
      <c r="AB22" s="3">
        <f t="shared" si="3"/>
        <v>0</v>
      </c>
      <c r="AC22" s="3">
        <f t="shared" si="4"/>
        <v>0</v>
      </c>
      <c r="AD22" s="3">
        <f t="shared" si="5"/>
        <v>0</v>
      </c>
      <c r="AE22" s="3">
        <f t="shared" si="6"/>
        <v>151.8729792147806</v>
      </c>
      <c r="AF22" s="3">
        <f t="shared" si="7"/>
        <v>0</v>
      </c>
      <c r="AG22" s="3">
        <f t="shared" si="8"/>
        <v>0</v>
      </c>
      <c r="AH22" s="3">
        <f t="shared" si="9"/>
        <v>0</v>
      </c>
      <c r="AI22" s="3">
        <f t="shared" si="10"/>
        <v>0</v>
      </c>
      <c r="AK22" s="3">
        <f t="shared" si="11"/>
        <v>151.8729792147806</v>
      </c>
      <c r="AL22">
        <v>15533</v>
      </c>
    </row>
    <row r="23" spans="1:38" x14ac:dyDescent="0.25">
      <c r="A23" s="1">
        <v>42489</v>
      </c>
      <c r="B23" t="s">
        <v>14</v>
      </c>
      <c r="C23">
        <v>27</v>
      </c>
      <c r="D23">
        <v>53.055999999999997</v>
      </c>
      <c r="E23">
        <v>27.8843</v>
      </c>
      <c r="F23">
        <v>-83</v>
      </c>
      <c r="G23">
        <v>53.976999999999997</v>
      </c>
      <c r="H23">
        <v>-83.899600000000007</v>
      </c>
      <c r="I23">
        <v>470</v>
      </c>
      <c r="J23">
        <v>578</v>
      </c>
      <c r="K23">
        <v>15534</v>
      </c>
      <c r="L23">
        <v>5</v>
      </c>
      <c r="N23">
        <f>+VLOOKUP($K23,allpipe_Station_Filter!$A$2:$K$454,3,FALSE)</f>
        <v>0</v>
      </c>
      <c r="O23">
        <f>+VLOOKUP($K23,allpipe_Station_Filter!$A$2:$K$454,4,FALSE)</f>
        <v>0</v>
      </c>
      <c r="P23">
        <f>+VLOOKUP($K23,allpipe_Station_Filter!$A$2:$K$454,5,FALSE)</f>
        <v>0</v>
      </c>
      <c r="Q23">
        <f>+VLOOKUP($K23,allpipe_Station_Filter!$A$2:$K$454,6,FALSE)</f>
        <v>0</v>
      </c>
      <c r="R23">
        <f>+VLOOKUP($K23,allpipe_Station_Filter!$A$2:$K$454,7,FALSE)</f>
        <v>110821</v>
      </c>
      <c r="S23">
        <f>+VLOOKUP($K23,allpipe_Station_Filter!$A$2:$K$454,8,FALSE)</f>
        <v>0</v>
      </c>
      <c r="T23">
        <f>+VLOOKUP($K23,allpipe_Station_Filter!$A$2:$K$454,9,FALSE)</f>
        <v>0</v>
      </c>
      <c r="U23">
        <f>+VLOOKUP($K23,allpipe_Station_Filter!$A$2:$K$454,10,FALSE)</f>
        <v>0</v>
      </c>
      <c r="V23">
        <f>+VLOOKUP($K23,allpipe_Station_Filter!$A$2:$K$454,11,FALSE)</f>
        <v>0</v>
      </c>
      <c r="X23" s="2">
        <f t="shared" si="1"/>
        <v>433</v>
      </c>
      <c r="AA23" s="3">
        <f t="shared" si="2"/>
        <v>0</v>
      </c>
      <c r="AB23" s="3">
        <f t="shared" si="3"/>
        <v>0</v>
      </c>
      <c r="AC23" s="3">
        <f t="shared" si="4"/>
        <v>0</v>
      </c>
      <c r="AD23" s="3">
        <f t="shared" si="5"/>
        <v>0</v>
      </c>
      <c r="AE23" s="3">
        <f t="shared" si="6"/>
        <v>255.93764434180139</v>
      </c>
      <c r="AF23" s="3">
        <f t="shared" si="7"/>
        <v>0</v>
      </c>
      <c r="AG23" s="3">
        <f t="shared" si="8"/>
        <v>0</v>
      </c>
      <c r="AH23" s="3">
        <f t="shared" si="9"/>
        <v>0</v>
      </c>
      <c r="AI23" s="3">
        <f t="shared" si="10"/>
        <v>0</v>
      </c>
      <c r="AK23" s="3">
        <f t="shared" si="11"/>
        <v>255.93764434180139</v>
      </c>
      <c r="AL23">
        <v>15534</v>
      </c>
    </row>
    <row r="24" spans="1:38" x14ac:dyDescent="0.25">
      <c r="A24" s="1">
        <v>42489</v>
      </c>
      <c r="B24" t="s">
        <v>14</v>
      </c>
      <c r="C24">
        <v>27</v>
      </c>
      <c r="D24">
        <v>53.061999999999998</v>
      </c>
      <c r="E24">
        <v>27.884399999999999</v>
      </c>
      <c r="F24">
        <v>-83</v>
      </c>
      <c r="G24">
        <v>53.963000000000001</v>
      </c>
      <c r="H24">
        <v>-83.8994</v>
      </c>
      <c r="I24">
        <v>435</v>
      </c>
      <c r="J24">
        <v>562</v>
      </c>
      <c r="K24">
        <v>15535</v>
      </c>
      <c r="L24">
        <v>5</v>
      </c>
      <c r="N24">
        <f>+VLOOKUP($K24,allpipe_Station_Filter!$A$2:$K$454,3,FALSE)</f>
        <v>0</v>
      </c>
      <c r="O24">
        <f>+VLOOKUP($K24,allpipe_Station_Filter!$A$2:$K$454,4,FALSE)</f>
        <v>0</v>
      </c>
      <c r="P24">
        <f>+VLOOKUP($K24,allpipe_Station_Filter!$A$2:$K$454,5,FALSE)</f>
        <v>0</v>
      </c>
      <c r="Q24">
        <f>+VLOOKUP($K24,allpipe_Station_Filter!$A$2:$K$454,6,FALSE)</f>
        <v>0</v>
      </c>
      <c r="R24">
        <f>+VLOOKUP($K24,allpipe_Station_Filter!$A$2:$K$454,7,FALSE)</f>
        <v>61105</v>
      </c>
      <c r="S24">
        <f>+VLOOKUP($K24,allpipe_Station_Filter!$A$2:$K$454,8,FALSE)</f>
        <v>0</v>
      </c>
      <c r="T24">
        <f>+VLOOKUP($K24,allpipe_Station_Filter!$A$2:$K$454,9,FALSE)</f>
        <v>0</v>
      </c>
      <c r="U24">
        <f>+VLOOKUP($K24,allpipe_Station_Filter!$A$2:$K$454,10,FALSE)</f>
        <v>0</v>
      </c>
      <c r="V24">
        <f>+VLOOKUP($K24,allpipe_Station_Filter!$A$2:$K$454,11,FALSE)</f>
        <v>0</v>
      </c>
      <c r="X24" s="2">
        <f t="shared" si="1"/>
        <v>433</v>
      </c>
      <c r="AA24" s="3">
        <f t="shared" si="2"/>
        <v>0</v>
      </c>
      <c r="AB24" s="3">
        <f t="shared" si="3"/>
        <v>0</v>
      </c>
      <c r="AC24" s="3">
        <f t="shared" si="4"/>
        <v>0</v>
      </c>
      <c r="AD24" s="3">
        <f t="shared" si="5"/>
        <v>0</v>
      </c>
      <c r="AE24" s="3">
        <f t="shared" si="6"/>
        <v>141.1200923787529</v>
      </c>
      <c r="AF24" s="3">
        <f t="shared" si="7"/>
        <v>0</v>
      </c>
      <c r="AG24" s="3">
        <f t="shared" si="8"/>
        <v>0</v>
      </c>
      <c r="AH24" s="3">
        <f t="shared" si="9"/>
        <v>0</v>
      </c>
      <c r="AI24" s="3">
        <f t="shared" si="10"/>
        <v>0</v>
      </c>
      <c r="AK24" s="3">
        <f t="shared" si="11"/>
        <v>141.1200923787529</v>
      </c>
      <c r="AL24">
        <v>15535</v>
      </c>
    </row>
    <row r="25" spans="1:38" x14ac:dyDescent="0.25">
      <c r="A25" s="1">
        <v>42489</v>
      </c>
      <c r="B25" t="s">
        <v>14</v>
      </c>
      <c r="C25">
        <v>27</v>
      </c>
      <c r="D25">
        <v>53.411999999999999</v>
      </c>
      <c r="E25">
        <v>27.8902</v>
      </c>
      <c r="F25">
        <v>-83</v>
      </c>
      <c r="G25">
        <v>52.401000000000003</v>
      </c>
      <c r="H25">
        <v>-83.873400000000004</v>
      </c>
      <c r="I25">
        <v>468</v>
      </c>
      <c r="J25">
        <v>587</v>
      </c>
      <c r="K25">
        <v>15536</v>
      </c>
      <c r="L25">
        <v>2</v>
      </c>
      <c r="N25">
        <f>+VLOOKUP($K25,allpipe_Station_Filter!$A$2:$K$454,3,FALSE)</f>
        <v>1</v>
      </c>
      <c r="O25">
        <f>+VLOOKUP($K25,allpipe_Station_Filter!$A$2:$K$454,4,FALSE)</f>
        <v>69</v>
      </c>
      <c r="P25">
        <f>+VLOOKUP($K25,allpipe_Station_Filter!$A$2:$K$454,5,FALSE)</f>
        <v>0</v>
      </c>
      <c r="Q25">
        <f>+VLOOKUP($K25,allpipe_Station_Filter!$A$2:$K$454,6,FALSE)</f>
        <v>0</v>
      </c>
      <c r="R25">
        <f>+VLOOKUP($K25,allpipe_Station_Filter!$A$2:$K$454,7,FALSE)</f>
        <v>0</v>
      </c>
      <c r="S25">
        <f>+VLOOKUP($K25,allpipe_Station_Filter!$A$2:$K$454,8,FALSE)</f>
        <v>0</v>
      </c>
      <c r="T25">
        <f>+VLOOKUP($K25,allpipe_Station_Filter!$A$2:$K$454,9,FALSE)</f>
        <v>0</v>
      </c>
      <c r="U25">
        <f>+VLOOKUP($K25,allpipe_Station_Filter!$A$2:$K$454,10,FALSE)</f>
        <v>0</v>
      </c>
      <c r="V25">
        <f>+VLOOKUP($K25,allpipe_Station_Filter!$A$2:$K$454,11,FALSE)</f>
        <v>0</v>
      </c>
      <c r="X25" s="2">
        <f t="shared" si="1"/>
        <v>433</v>
      </c>
      <c r="AA25" s="3">
        <f t="shared" si="2"/>
        <v>2.3094688221709007E-3</v>
      </c>
      <c r="AB25" s="3">
        <f t="shared" si="3"/>
        <v>0.15935334872979215</v>
      </c>
      <c r="AC25" s="3">
        <f t="shared" si="4"/>
        <v>0</v>
      </c>
      <c r="AD25" s="3">
        <f t="shared" si="5"/>
        <v>0</v>
      </c>
      <c r="AE25" s="3">
        <f t="shared" si="6"/>
        <v>0</v>
      </c>
      <c r="AF25" s="3">
        <f t="shared" si="7"/>
        <v>0</v>
      </c>
      <c r="AG25" s="3">
        <f t="shared" si="8"/>
        <v>0</v>
      </c>
      <c r="AH25" s="3">
        <f t="shared" si="9"/>
        <v>0</v>
      </c>
      <c r="AI25" s="3">
        <f t="shared" si="10"/>
        <v>0</v>
      </c>
      <c r="AK25" s="3">
        <f t="shared" si="11"/>
        <v>0.16166281755196305</v>
      </c>
      <c r="AL25">
        <v>15536</v>
      </c>
    </row>
    <row r="26" spans="1:38" x14ac:dyDescent="0.25">
      <c r="A26" s="1">
        <v>42685</v>
      </c>
      <c r="B26" t="s">
        <v>14</v>
      </c>
      <c r="C26">
        <v>27</v>
      </c>
      <c r="D26">
        <v>53.069000000000003</v>
      </c>
      <c r="E26">
        <v>27.884499999999999</v>
      </c>
      <c r="F26">
        <v>-83</v>
      </c>
      <c r="G26">
        <v>53.948</v>
      </c>
      <c r="H26">
        <v>-83.899100000000004</v>
      </c>
      <c r="I26">
        <v>462</v>
      </c>
      <c r="J26">
        <v>586</v>
      </c>
      <c r="K26">
        <v>15220</v>
      </c>
      <c r="L26">
        <v>5</v>
      </c>
      <c r="N26">
        <f>+VLOOKUP($K26,allpipe_Station_Filter!$A$2:$K$454,3,FALSE)</f>
        <v>0</v>
      </c>
      <c r="O26">
        <f>+VLOOKUP($K26,allpipe_Station_Filter!$A$2:$K$454,4,FALSE)</f>
        <v>5</v>
      </c>
      <c r="P26">
        <f>+VLOOKUP($K26,allpipe_Station_Filter!$A$2:$K$454,5,FALSE)</f>
        <v>0</v>
      </c>
      <c r="Q26">
        <f>+VLOOKUP($K26,allpipe_Station_Filter!$A$2:$K$454,6,FALSE)</f>
        <v>5</v>
      </c>
      <c r="R26">
        <f>+VLOOKUP($K26,allpipe_Station_Filter!$A$2:$K$454,7,FALSE)</f>
        <v>617</v>
      </c>
      <c r="S26">
        <f>+VLOOKUP($K26,allpipe_Station_Filter!$A$2:$K$454,8,FALSE)</f>
        <v>0</v>
      </c>
      <c r="T26">
        <f>+VLOOKUP($K26,allpipe_Station_Filter!$A$2:$K$454,9,FALSE)</f>
        <v>0</v>
      </c>
      <c r="U26">
        <f>+VLOOKUP($K26,allpipe_Station_Filter!$A$2:$K$454,10,FALSE)</f>
        <v>0</v>
      </c>
      <c r="V26">
        <f>+VLOOKUP($K26,allpipe_Station_Filter!$A$2:$K$454,11,FALSE)</f>
        <v>0</v>
      </c>
      <c r="X26" s="2">
        <f t="shared" si="1"/>
        <v>237</v>
      </c>
      <c r="AA26" s="3">
        <f t="shared" si="2"/>
        <v>0</v>
      </c>
      <c r="AB26" s="3">
        <f t="shared" si="3"/>
        <v>2.1097046413502109E-2</v>
      </c>
      <c r="AC26" s="3">
        <f t="shared" si="4"/>
        <v>0</v>
      </c>
      <c r="AD26" s="3">
        <f t="shared" si="5"/>
        <v>2.1097046413502109E-2</v>
      </c>
      <c r="AE26" s="3">
        <f t="shared" si="6"/>
        <v>2.6033755274261603</v>
      </c>
      <c r="AF26" s="3">
        <f t="shared" si="7"/>
        <v>0</v>
      </c>
      <c r="AG26" s="3">
        <f t="shared" si="8"/>
        <v>0</v>
      </c>
      <c r="AH26" s="3">
        <f t="shared" si="9"/>
        <v>0</v>
      </c>
      <c r="AI26" s="3">
        <f t="shared" si="10"/>
        <v>0</v>
      </c>
      <c r="AK26" s="3">
        <f t="shared" si="11"/>
        <v>2.6455696202531644</v>
      </c>
      <c r="AL26">
        <v>15220</v>
      </c>
    </row>
    <row r="27" spans="1:38" x14ac:dyDescent="0.25">
      <c r="A27" s="1">
        <v>42685</v>
      </c>
      <c r="B27" t="s">
        <v>14</v>
      </c>
      <c r="C27">
        <v>27</v>
      </c>
      <c r="D27">
        <v>54.08</v>
      </c>
      <c r="E27">
        <v>27.901299999999999</v>
      </c>
      <c r="F27">
        <v>-83</v>
      </c>
      <c r="G27">
        <v>54.353000000000002</v>
      </c>
      <c r="H27">
        <v>-83.905900000000003</v>
      </c>
      <c r="I27">
        <v>479</v>
      </c>
      <c r="J27">
        <v>638</v>
      </c>
      <c r="K27">
        <v>15221</v>
      </c>
      <c r="L27">
        <v>4</v>
      </c>
      <c r="N27">
        <f>+VLOOKUP($K27,allpipe_Station_Filter!$A$2:$K$454,3,FALSE)</f>
        <v>0</v>
      </c>
      <c r="O27">
        <f>+VLOOKUP($K27,allpipe_Station_Filter!$A$2:$K$454,4,FALSE)</f>
        <v>0</v>
      </c>
      <c r="P27">
        <f>+VLOOKUP($K27,allpipe_Station_Filter!$A$2:$K$454,5,FALSE)</f>
        <v>0</v>
      </c>
      <c r="Q27">
        <f>+VLOOKUP($K27,allpipe_Station_Filter!$A$2:$K$454,6,FALSE)</f>
        <v>68608</v>
      </c>
      <c r="R27">
        <f>+VLOOKUP($K27,allpipe_Station_Filter!$A$2:$K$454,7,FALSE)</f>
        <v>0</v>
      </c>
      <c r="S27">
        <f>+VLOOKUP($K27,allpipe_Station_Filter!$A$2:$K$454,8,FALSE)</f>
        <v>0</v>
      </c>
      <c r="T27">
        <f>+VLOOKUP($K27,allpipe_Station_Filter!$A$2:$K$454,9,FALSE)</f>
        <v>0</v>
      </c>
      <c r="U27">
        <f>+VLOOKUP($K27,allpipe_Station_Filter!$A$2:$K$454,10,FALSE)</f>
        <v>0</v>
      </c>
      <c r="V27">
        <f>+VLOOKUP($K27,allpipe_Station_Filter!$A$2:$K$454,11,FALSE)</f>
        <v>0</v>
      </c>
      <c r="X27" s="2">
        <f t="shared" si="1"/>
        <v>237</v>
      </c>
      <c r="AA27" s="3">
        <f t="shared" si="2"/>
        <v>0</v>
      </c>
      <c r="AB27" s="3">
        <f t="shared" si="3"/>
        <v>0</v>
      </c>
      <c r="AC27" s="3">
        <f t="shared" si="4"/>
        <v>0</v>
      </c>
      <c r="AD27" s="3">
        <f t="shared" si="5"/>
        <v>289.48523206751054</v>
      </c>
      <c r="AE27" s="3">
        <f t="shared" si="6"/>
        <v>0</v>
      </c>
      <c r="AF27" s="3">
        <f t="shared" si="7"/>
        <v>0</v>
      </c>
      <c r="AG27" s="3">
        <f t="shared" si="8"/>
        <v>0</v>
      </c>
      <c r="AH27" s="3">
        <f t="shared" si="9"/>
        <v>0</v>
      </c>
      <c r="AI27" s="3">
        <f t="shared" si="10"/>
        <v>0</v>
      </c>
      <c r="AK27" s="3">
        <f t="shared" si="11"/>
        <v>289.48523206751054</v>
      </c>
      <c r="AL27">
        <v>15221</v>
      </c>
    </row>
    <row r="28" spans="1:38" x14ac:dyDescent="0.25">
      <c r="A28" s="1">
        <v>42685</v>
      </c>
      <c r="B28" t="s">
        <v>12</v>
      </c>
      <c r="C28">
        <v>27</v>
      </c>
      <c r="D28">
        <v>54.08</v>
      </c>
      <c r="E28">
        <v>27.901299999999999</v>
      </c>
      <c r="F28">
        <v>-83</v>
      </c>
      <c r="G28">
        <v>54.353000000000002</v>
      </c>
      <c r="H28">
        <v>-83.905900000000003</v>
      </c>
      <c r="I28">
        <v>469</v>
      </c>
      <c r="J28">
        <v>574</v>
      </c>
      <c r="K28">
        <v>15222</v>
      </c>
      <c r="L28">
        <v>4</v>
      </c>
      <c r="N28">
        <f>+VLOOKUP($K28,allpipe_Station_Filter!$A$2:$K$454,3,FALSE)</f>
        <v>0</v>
      </c>
      <c r="O28">
        <f>+VLOOKUP($K28,allpipe_Station_Filter!$A$2:$K$454,4,FALSE)</f>
        <v>0</v>
      </c>
      <c r="P28">
        <f>+VLOOKUP($K28,allpipe_Station_Filter!$A$2:$K$454,5,FALSE)</f>
        <v>0</v>
      </c>
      <c r="Q28">
        <f>+VLOOKUP($K28,allpipe_Station_Filter!$A$2:$K$454,6,FALSE)</f>
        <v>66004</v>
      </c>
      <c r="R28">
        <f>+VLOOKUP($K28,allpipe_Station_Filter!$A$2:$K$454,7,FALSE)</f>
        <v>0</v>
      </c>
      <c r="S28">
        <f>+VLOOKUP($K28,allpipe_Station_Filter!$A$2:$K$454,8,FALSE)</f>
        <v>0</v>
      </c>
      <c r="T28">
        <f>+VLOOKUP($K28,allpipe_Station_Filter!$A$2:$K$454,9,FALSE)</f>
        <v>0</v>
      </c>
      <c r="U28">
        <f>+VLOOKUP($K28,allpipe_Station_Filter!$A$2:$K$454,10,FALSE)</f>
        <v>0</v>
      </c>
      <c r="V28">
        <f>+VLOOKUP($K28,allpipe_Station_Filter!$A$2:$K$454,11,FALSE)</f>
        <v>0</v>
      </c>
      <c r="X28" s="2">
        <f t="shared" si="1"/>
        <v>237</v>
      </c>
      <c r="AA28" s="3">
        <f t="shared" si="2"/>
        <v>0</v>
      </c>
      <c r="AB28" s="3">
        <f t="shared" si="3"/>
        <v>0</v>
      </c>
      <c r="AC28" s="3">
        <f t="shared" si="4"/>
        <v>0</v>
      </c>
      <c r="AD28" s="3">
        <f t="shared" si="5"/>
        <v>278.49789029535867</v>
      </c>
      <c r="AE28" s="3">
        <f t="shared" si="6"/>
        <v>0</v>
      </c>
      <c r="AF28" s="3">
        <f t="shared" si="7"/>
        <v>0</v>
      </c>
      <c r="AG28" s="3">
        <f t="shared" si="8"/>
        <v>0</v>
      </c>
      <c r="AH28" s="3">
        <f t="shared" si="9"/>
        <v>0</v>
      </c>
      <c r="AI28" s="3">
        <f t="shared" si="10"/>
        <v>0</v>
      </c>
      <c r="AK28" s="3">
        <f t="shared" si="11"/>
        <v>278.49789029535867</v>
      </c>
      <c r="AL28">
        <v>15222</v>
      </c>
    </row>
    <row r="29" spans="1:38" x14ac:dyDescent="0.25">
      <c r="A29" s="1">
        <v>42685</v>
      </c>
      <c r="B29" t="s">
        <v>14</v>
      </c>
      <c r="C29">
        <v>27</v>
      </c>
      <c r="D29">
        <v>54.08</v>
      </c>
      <c r="E29">
        <v>27.901299999999999</v>
      </c>
      <c r="F29">
        <v>-83</v>
      </c>
      <c r="G29">
        <v>54.353000000000002</v>
      </c>
      <c r="H29">
        <v>-83.905900000000003</v>
      </c>
      <c r="I29">
        <v>341</v>
      </c>
      <c r="J29">
        <v>443</v>
      </c>
      <c r="K29">
        <v>15223</v>
      </c>
      <c r="L29">
        <v>4</v>
      </c>
      <c r="N29">
        <f>+VLOOKUP($K29,allpipe_Station_Filter!$A$2:$K$454,3,FALSE)</f>
        <v>0</v>
      </c>
      <c r="O29">
        <f>+VLOOKUP($K29,allpipe_Station_Filter!$A$2:$K$454,4,FALSE)</f>
        <v>0</v>
      </c>
      <c r="P29">
        <f>+VLOOKUP($K29,allpipe_Station_Filter!$A$2:$K$454,5,FALSE)</f>
        <v>0</v>
      </c>
      <c r="Q29">
        <f>+VLOOKUP($K29,allpipe_Station_Filter!$A$2:$K$454,6,FALSE)</f>
        <v>439</v>
      </c>
      <c r="R29">
        <f>+VLOOKUP($K29,allpipe_Station_Filter!$A$2:$K$454,7,FALSE)</f>
        <v>0</v>
      </c>
      <c r="S29">
        <f>+VLOOKUP($K29,allpipe_Station_Filter!$A$2:$K$454,8,FALSE)</f>
        <v>0</v>
      </c>
      <c r="T29">
        <f>+VLOOKUP($K29,allpipe_Station_Filter!$A$2:$K$454,9,FALSE)</f>
        <v>0</v>
      </c>
      <c r="U29">
        <f>+VLOOKUP($K29,allpipe_Station_Filter!$A$2:$K$454,10,FALSE)</f>
        <v>0</v>
      </c>
      <c r="V29">
        <f>+VLOOKUP($K29,allpipe_Station_Filter!$A$2:$K$454,11,FALSE)</f>
        <v>0</v>
      </c>
      <c r="X29" s="2">
        <f t="shared" si="1"/>
        <v>237</v>
      </c>
      <c r="AA29" s="3">
        <f t="shared" si="2"/>
        <v>0</v>
      </c>
      <c r="AB29" s="3">
        <f t="shared" si="3"/>
        <v>0</v>
      </c>
      <c r="AC29" s="3">
        <f t="shared" si="4"/>
        <v>0</v>
      </c>
      <c r="AD29" s="3">
        <f t="shared" si="5"/>
        <v>1.8523206751054853</v>
      </c>
      <c r="AE29" s="3">
        <f t="shared" si="6"/>
        <v>0</v>
      </c>
      <c r="AF29" s="3">
        <f t="shared" si="7"/>
        <v>0</v>
      </c>
      <c r="AG29" s="3">
        <f t="shared" si="8"/>
        <v>0</v>
      </c>
      <c r="AH29" s="3">
        <f t="shared" si="9"/>
        <v>0</v>
      </c>
      <c r="AI29" s="3">
        <f t="shared" si="10"/>
        <v>0</v>
      </c>
      <c r="AK29" s="3">
        <f t="shared" si="11"/>
        <v>1.8523206751054853</v>
      </c>
      <c r="AL29">
        <v>15223</v>
      </c>
    </row>
    <row r="30" spans="1:38" x14ac:dyDescent="0.25">
      <c r="A30" s="1">
        <v>42685</v>
      </c>
      <c r="B30" t="s">
        <v>12</v>
      </c>
      <c r="C30">
        <v>27</v>
      </c>
      <c r="D30">
        <v>54.08</v>
      </c>
      <c r="E30">
        <v>27.901299999999999</v>
      </c>
      <c r="F30">
        <v>-83</v>
      </c>
      <c r="G30">
        <v>54.353000000000002</v>
      </c>
      <c r="H30">
        <v>-83.905900000000003</v>
      </c>
      <c r="I30">
        <v>340</v>
      </c>
      <c r="J30">
        <v>444</v>
      </c>
      <c r="K30">
        <v>15224</v>
      </c>
      <c r="L30">
        <v>4</v>
      </c>
      <c r="N30">
        <f>+VLOOKUP($K30,allpipe_Station_Filter!$A$2:$K$454,3,FALSE)</f>
        <v>0</v>
      </c>
      <c r="O30">
        <f>+VLOOKUP($K30,allpipe_Station_Filter!$A$2:$K$454,4,FALSE)</f>
        <v>0</v>
      </c>
      <c r="P30">
        <f>+VLOOKUP($K30,allpipe_Station_Filter!$A$2:$K$454,5,FALSE)</f>
        <v>0</v>
      </c>
      <c r="Q30">
        <f>+VLOOKUP($K30,allpipe_Station_Filter!$A$2:$K$454,6,FALSE)</f>
        <v>49237</v>
      </c>
      <c r="R30">
        <f>+VLOOKUP($K30,allpipe_Station_Filter!$A$2:$K$454,7,FALSE)</f>
        <v>0</v>
      </c>
      <c r="S30">
        <f>+VLOOKUP($K30,allpipe_Station_Filter!$A$2:$K$454,8,FALSE)</f>
        <v>0</v>
      </c>
      <c r="T30">
        <f>+VLOOKUP($K30,allpipe_Station_Filter!$A$2:$K$454,9,FALSE)</f>
        <v>0</v>
      </c>
      <c r="U30">
        <f>+VLOOKUP($K30,allpipe_Station_Filter!$A$2:$K$454,10,FALSE)</f>
        <v>0</v>
      </c>
      <c r="V30">
        <f>+VLOOKUP($K30,allpipe_Station_Filter!$A$2:$K$454,11,FALSE)</f>
        <v>0</v>
      </c>
      <c r="X30" s="2">
        <f t="shared" si="1"/>
        <v>237</v>
      </c>
      <c r="AA30" s="3">
        <f t="shared" si="2"/>
        <v>0</v>
      </c>
      <c r="AB30" s="3">
        <f t="shared" si="3"/>
        <v>0</v>
      </c>
      <c r="AC30" s="3">
        <f t="shared" si="4"/>
        <v>0</v>
      </c>
      <c r="AD30" s="3">
        <f t="shared" si="5"/>
        <v>207.75105485232066</v>
      </c>
      <c r="AE30" s="3">
        <f t="shared" si="6"/>
        <v>0</v>
      </c>
      <c r="AF30" s="3">
        <f t="shared" si="7"/>
        <v>0</v>
      </c>
      <c r="AG30" s="3">
        <f t="shared" si="8"/>
        <v>0</v>
      </c>
      <c r="AH30" s="3">
        <f t="shared" si="9"/>
        <v>0</v>
      </c>
      <c r="AI30" s="3">
        <f t="shared" si="10"/>
        <v>0</v>
      </c>
      <c r="AK30" s="3">
        <f t="shared" si="11"/>
        <v>207.75105485232066</v>
      </c>
      <c r="AL30">
        <v>15224</v>
      </c>
    </row>
    <row r="31" spans="1:38" x14ac:dyDescent="0.25">
      <c r="A31" s="1">
        <v>42685</v>
      </c>
      <c r="B31" t="s">
        <v>14</v>
      </c>
      <c r="C31">
        <v>27</v>
      </c>
      <c r="D31">
        <v>53.204000000000001</v>
      </c>
      <c r="E31">
        <v>27.886700000000001</v>
      </c>
      <c r="F31">
        <v>-83</v>
      </c>
      <c r="G31">
        <v>51.968000000000004</v>
      </c>
      <c r="H31">
        <v>-83.866100000000003</v>
      </c>
      <c r="I31">
        <v>505</v>
      </c>
      <c r="J31">
        <v>646</v>
      </c>
      <c r="K31">
        <v>15225</v>
      </c>
      <c r="L31">
        <v>1</v>
      </c>
      <c r="N31">
        <f>+VLOOKUP($K31,allpipe_Station_Filter!$A$2:$K$454,3,FALSE)</f>
        <v>50153</v>
      </c>
      <c r="O31">
        <f>+VLOOKUP($K31,allpipe_Station_Filter!$A$2:$K$454,4,FALSE)</f>
        <v>350</v>
      </c>
      <c r="P31">
        <f>+VLOOKUP($K31,allpipe_Station_Filter!$A$2:$K$454,5,FALSE)</f>
        <v>0</v>
      </c>
      <c r="Q31">
        <f>+VLOOKUP($K31,allpipe_Station_Filter!$A$2:$K$454,6,FALSE)</f>
        <v>0</v>
      </c>
      <c r="R31">
        <f>+VLOOKUP($K31,allpipe_Station_Filter!$A$2:$K$454,7,FALSE)</f>
        <v>0</v>
      </c>
      <c r="S31">
        <f>+VLOOKUP($K31,allpipe_Station_Filter!$A$2:$K$454,8,FALSE)</f>
        <v>2699</v>
      </c>
      <c r="T31">
        <f>+VLOOKUP($K31,allpipe_Station_Filter!$A$2:$K$454,9,FALSE)</f>
        <v>20524</v>
      </c>
      <c r="U31">
        <f>+VLOOKUP($K31,allpipe_Station_Filter!$A$2:$K$454,10,FALSE)</f>
        <v>14324</v>
      </c>
      <c r="V31">
        <f>+VLOOKUP($K31,allpipe_Station_Filter!$A$2:$K$454,11,FALSE)</f>
        <v>4478</v>
      </c>
      <c r="X31" s="2">
        <f t="shared" si="1"/>
        <v>237</v>
      </c>
      <c r="AA31" s="3">
        <f t="shared" si="2"/>
        <v>211.61603375527426</v>
      </c>
      <c r="AB31" s="3">
        <f t="shared" si="3"/>
        <v>1.4767932489451476</v>
      </c>
      <c r="AC31" s="3">
        <f t="shared" si="4"/>
        <v>0</v>
      </c>
      <c r="AD31" s="3">
        <f t="shared" si="5"/>
        <v>0</v>
      </c>
      <c r="AE31" s="3">
        <f t="shared" si="6"/>
        <v>0</v>
      </c>
      <c r="AF31" s="3">
        <f t="shared" si="7"/>
        <v>11.388185654008439</v>
      </c>
      <c r="AG31" s="3">
        <f t="shared" si="8"/>
        <v>86.599156118143455</v>
      </c>
      <c r="AH31" s="3">
        <f t="shared" si="9"/>
        <v>60.438818565400844</v>
      </c>
      <c r="AI31" s="3">
        <f t="shared" si="10"/>
        <v>18.894514767932488</v>
      </c>
      <c r="AK31" s="3">
        <f t="shared" si="11"/>
        <v>213.0928270042194</v>
      </c>
      <c r="AL31">
        <v>15225</v>
      </c>
    </row>
    <row r="32" spans="1:38" x14ac:dyDescent="0.25">
      <c r="A32" s="1">
        <v>42685</v>
      </c>
      <c r="B32" t="s">
        <v>14</v>
      </c>
      <c r="C32">
        <v>27</v>
      </c>
      <c r="D32">
        <v>53.204000000000001</v>
      </c>
      <c r="E32">
        <v>27.886700000000001</v>
      </c>
      <c r="F32">
        <v>-83</v>
      </c>
      <c r="G32">
        <v>51.968000000000004</v>
      </c>
      <c r="H32">
        <v>-83.866100000000003</v>
      </c>
      <c r="I32">
        <v>650</v>
      </c>
      <c r="J32">
        <v>780</v>
      </c>
      <c r="K32">
        <v>15226</v>
      </c>
      <c r="L32">
        <v>1</v>
      </c>
      <c r="N32">
        <f>+VLOOKUP($K32,allpipe_Station_Filter!$A$2:$K$454,3,FALSE)</f>
        <v>50712</v>
      </c>
      <c r="O32">
        <f>+VLOOKUP($K32,allpipe_Station_Filter!$A$2:$K$454,4,FALSE)</f>
        <v>456</v>
      </c>
      <c r="P32">
        <f>+VLOOKUP($K32,allpipe_Station_Filter!$A$2:$K$454,5,FALSE)</f>
        <v>0</v>
      </c>
      <c r="Q32">
        <f>+VLOOKUP($K32,allpipe_Station_Filter!$A$2:$K$454,6,FALSE)</f>
        <v>0</v>
      </c>
      <c r="R32">
        <f>+VLOOKUP($K32,allpipe_Station_Filter!$A$2:$K$454,7,FALSE)</f>
        <v>0</v>
      </c>
      <c r="S32">
        <f>+VLOOKUP($K32,allpipe_Station_Filter!$A$2:$K$454,8,FALSE)</f>
        <v>7697</v>
      </c>
      <c r="T32">
        <f>+VLOOKUP($K32,allpipe_Station_Filter!$A$2:$K$454,9,FALSE)</f>
        <v>33670</v>
      </c>
      <c r="U32">
        <f>+VLOOKUP($K32,allpipe_Station_Filter!$A$2:$K$454,10,FALSE)</f>
        <v>19873</v>
      </c>
      <c r="V32">
        <f>+VLOOKUP($K32,allpipe_Station_Filter!$A$2:$K$454,11,FALSE)</f>
        <v>8826</v>
      </c>
      <c r="X32" s="2">
        <f t="shared" si="1"/>
        <v>237</v>
      </c>
      <c r="AA32" s="3">
        <f t="shared" si="2"/>
        <v>213.97468354430379</v>
      </c>
      <c r="AB32" s="3">
        <f t="shared" si="3"/>
        <v>1.9240506329113924</v>
      </c>
      <c r="AC32" s="3">
        <f t="shared" si="4"/>
        <v>0</v>
      </c>
      <c r="AD32" s="3">
        <f t="shared" si="5"/>
        <v>0</v>
      </c>
      <c r="AE32" s="3">
        <f t="shared" si="6"/>
        <v>0</v>
      </c>
      <c r="AF32" s="3">
        <f t="shared" si="7"/>
        <v>32.47679324894515</v>
      </c>
      <c r="AG32" s="3">
        <f t="shared" si="8"/>
        <v>142.06751054852322</v>
      </c>
      <c r="AH32" s="3">
        <f t="shared" si="9"/>
        <v>83.852320675105489</v>
      </c>
      <c r="AI32" s="3">
        <f t="shared" si="10"/>
        <v>37.240506329113927</v>
      </c>
      <c r="AK32" s="3">
        <f t="shared" si="11"/>
        <v>215.89873417721518</v>
      </c>
      <c r="AL32">
        <v>15226</v>
      </c>
    </row>
    <row r="33" spans="1:38" x14ac:dyDescent="0.25">
      <c r="A33" s="1">
        <v>42685</v>
      </c>
      <c r="B33" t="s">
        <v>12</v>
      </c>
      <c r="C33">
        <v>27</v>
      </c>
      <c r="D33">
        <v>53.685000000000002</v>
      </c>
      <c r="E33">
        <v>27.8948</v>
      </c>
      <c r="F33">
        <v>-83</v>
      </c>
      <c r="G33">
        <v>55.262</v>
      </c>
      <c r="H33">
        <v>-83.921000000000006</v>
      </c>
      <c r="I33">
        <v>512</v>
      </c>
      <c r="J33">
        <v>645</v>
      </c>
      <c r="K33">
        <v>15537</v>
      </c>
      <c r="L33">
        <v>3</v>
      </c>
      <c r="N33">
        <f>+VLOOKUP($K33,allpipe_Station_Filter!$A$2:$K$454,3,FALSE)</f>
        <v>0</v>
      </c>
      <c r="O33">
        <f>+VLOOKUP($K33,allpipe_Station_Filter!$A$2:$K$454,4,FALSE)</f>
        <v>0</v>
      </c>
      <c r="P33">
        <f>+VLOOKUP($K33,allpipe_Station_Filter!$A$2:$K$454,5,FALSE)</f>
        <v>1156</v>
      </c>
      <c r="Q33">
        <f>+VLOOKUP($K33,allpipe_Station_Filter!$A$2:$K$454,6,FALSE)</f>
        <v>0</v>
      </c>
      <c r="R33">
        <f>+VLOOKUP($K33,allpipe_Station_Filter!$A$2:$K$454,7,FALSE)</f>
        <v>0</v>
      </c>
      <c r="S33">
        <f>+VLOOKUP($K33,allpipe_Station_Filter!$A$2:$K$454,8,FALSE)</f>
        <v>0</v>
      </c>
      <c r="T33">
        <f>+VLOOKUP($K33,allpipe_Station_Filter!$A$2:$K$454,9,FALSE)</f>
        <v>0</v>
      </c>
      <c r="U33">
        <f>+VLOOKUP($K33,allpipe_Station_Filter!$A$2:$K$454,10,FALSE)</f>
        <v>0</v>
      </c>
      <c r="V33">
        <f>+VLOOKUP($K33,allpipe_Station_Filter!$A$2:$K$454,11,FALSE)</f>
        <v>0</v>
      </c>
      <c r="X33" s="2">
        <f t="shared" si="1"/>
        <v>237</v>
      </c>
      <c r="AA33" s="3">
        <f t="shared" si="2"/>
        <v>0</v>
      </c>
      <c r="AB33" s="3">
        <f t="shared" si="3"/>
        <v>0</v>
      </c>
      <c r="AC33" s="3">
        <f t="shared" si="4"/>
        <v>4.8776371308016877</v>
      </c>
      <c r="AD33" s="3">
        <f t="shared" si="5"/>
        <v>0</v>
      </c>
      <c r="AE33" s="3">
        <f t="shared" si="6"/>
        <v>0</v>
      </c>
      <c r="AF33" s="3">
        <f t="shared" si="7"/>
        <v>0</v>
      </c>
      <c r="AG33" s="3">
        <f t="shared" si="8"/>
        <v>0</v>
      </c>
      <c r="AH33" s="3">
        <f t="shared" si="9"/>
        <v>0</v>
      </c>
      <c r="AI33" s="3">
        <f t="shared" si="10"/>
        <v>0</v>
      </c>
      <c r="AK33" s="3">
        <f t="shared" si="11"/>
        <v>4.8776371308016877</v>
      </c>
      <c r="AL33">
        <v>15537</v>
      </c>
    </row>
    <row r="34" spans="1:38" x14ac:dyDescent="0.25">
      <c r="A34" s="1">
        <v>42685</v>
      </c>
      <c r="B34" t="s">
        <v>12</v>
      </c>
      <c r="C34">
        <v>27</v>
      </c>
      <c r="D34">
        <v>53.685000000000002</v>
      </c>
      <c r="E34">
        <v>27.8948</v>
      </c>
      <c r="F34">
        <v>-83</v>
      </c>
      <c r="G34">
        <v>55.262</v>
      </c>
      <c r="H34">
        <v>-83.921000000000006</v>
      </c>
      <c r="I34">
        <v>421</v>
      </c>
      <c r="J34">
        <v>532</v>
      </c>
      <c r="K34">
        <v>15538</v>
      </c>
      <c r="L34">
        <v>3</v>
      </c>
      <c r="N34">
        <f>+VLOOKUP($K34,allpipe_Station_Filter!$A$2:$K$454,3,FALSE)</f>
        <v>0</v>
      </c>
      <c r="O34">
        <f>+VLOOKUP($K34,allpipe_Station_Filter!$A$2:$K$454,4,FALSE)</f>
        <v>0</v>
      </c>
      <c r="P34">
        <f>+VLOOKUP($K34,allpipe_Station_Filter!$A$2:$K$454,5,FALSE)</f>
        <v>61546</v>
      </c>
      <c r="Q34">
        <f>+VLOOKUP($K34,allpipe_Station_Filter!$A$2:$K$454,6,FALSE)</f>
        <v>0</v>
      </c>
      <c r="R34">
        <f>+VLOOKUP($K34,allpipe_Station_Filter!$A$2:$K$454,7,FALSE)</f>
        <v>0</v>
      </c>
      <c r="S34">
        <f>+VLOOKUP($K34,allpipe_Station_Filter!$A$2:$K$454,8,FALSE)</f>
        <v>0</v>
      </c>
      <c r="T34">
        <f>+VLOOKUP($K34,allpipe_Station_Filter!$A$2:$K$454,9,FALSE)</f>
        <v>0</v>
      </c>
      <c r="U34">
        <f>+VLOOKUP($K34,allpipe_Station_Filter!$A$2:$K$454,10,FALSE)</f>
        <v>0</v>
      </c>
      <c r="V34">
        <f>+VLOOKUP($K34,allpipe_Station_Filter!$A$2:$K$454,11,FALSE)</f>
        <v>0</v>
      </c>
      <c r="X34" s="2">
        <f t="shared" si="1"/>
        <v>237</v>
      </c>
      <c r="AA34" s="3">
        <f t="shared" si="2"/>
        <v>0</v>
      </c>
      <c r="AB34" s="3">
        <f t="shared" si="3"/>
        <v>0</v>
      </c>
      <c r="AC34" s="3">
        <f t="shared" si="4"/>
        <v>259.68776371308019</v>
      </c>
      <c r="AD34" s="3">
        <f t="shared" si="5"/>
        <v>0</v>
      </c>
      <c r="AE34" s="3">
        <f t="shared" si="6"/>
        <v>0</v>
      </c>
      <c r="AF34" s="3">
        <f t="shared" si="7"/>
        <v>0</v>
      </c>
      <c r="AG34" s="3">
        <f t="shared" si="8"/>
        <v>0</v>
      </c>
      <c r="AH34" s="3">
        <f t="shared" si="9"/>
        <v>0</v>
      </c>
      <c r="AI34" s="3">
        <f t="shared" si="10"/>
        <v>0</v>
      </c>
      <c r="AK34" s="3">
        <f t="shared" si="11"/>
        <v>259.68776371308019</v>
      </c>
      <c r="AL34">
        <v>15538</v>
      </c>
    </row>
    <row r="35" spans="1:38" x14ac:dyDescent="0.25">
      <c r="A35" s="1">
        <v>42685</v>
      </c>
      <c r="B35" t="s">
        <v>12</v>
      </c>
      <c r="C35">
        <v>27</v>
      </c>
      <c r="D35">
        <v>53.685000000000002</v>
      </c>
      <c r="E35">
        <v>27.8948</v>
      </c>
      <c r="F35">
        <v>-83</v>
      </c>
      <c r="G35">
        <v>55.262</v>
      </c>
      <c r="H35">
        <v>-83.921000000000006</v>
      </c>
      <c r="I35">
        <v>547</v>
      </c>
      <c r="J35">
        <v>671</v>
      </c>
      <c r="K35">
        <v>15539</v>
      </c>
      <c r="L35">
        <v>3</v>
      </c>
      <c r="N35">
        <f>+VLOOKUP($K35,allpipe_Station_Filter!$A$2:$K$454,3,FALSE)</f>
        <v>0</v>
      </c>
      <c r="O35">
        <f>+VLOOKUP($K35,allpipe_Station_Filter!$A$2:$K$454,4,FALSE)</f>
        <v>0</v>
      </c>
      <c r="P35">
        <f>+VLOOKUP($K35,allpipe_Station_Filter!$A$2:$K$454,5,FALSE)</f>
        <v>59470</v>
      </c>
      <c r="Q35">
        <f>+VLOOKUP($K35,allpipe_Station_Filter!$A$2:$K$454,6,FALSE)</f>
        <v>0</v>
      </c>
      <c r="R35">
        <f>+VLOOKUP($K35,allpipe_Station_Filter!$A$2:$K$454,7,FALSE)</f>
        <v>0</v>
      </c>
      <c r="S35">
        <f>+VLOOKUP($K35,allpipe_Station_Filter!$A$2:$K$454,8,FALSE)</f>
        <v>0</v>
      </c>
      <c r="T35">
        <f>+VLOOKUP($K35,allpipe_Station_Filter!$A$2:$K$454,9,FALSE)</f>
        <v>0</v>
      </c>
      <c r="U35">
        <f>+VLOOKUP($K35,allpipe_Station_Filter!$A$2:$K$454,10,FALSE)</f>
        <v>0</v>
      </c>
      <c r="V35">
        <f>+VLOOKUP($K35,allpipe_Station_Filter!$A$2:$K$454,11,FALSE)</f>
        <v>0</v>
      </c>
      <c r="X35" s="2">
        <f t="shared" si="1"/>
        <v>237</v>
      </c>
      <c r="AA35" s="3">
        <f t="shared" si="2"/>
        <v>0</v>
      </c>
      <c r="AB35" s="3">
        <f t="shared" si="3"/>
        <v>0</v>
      </c>
      <c r="AC35" s="3">
        <f t="shared" si="4"/>
        <v>250.9282700421941</v>
      </c>
      <c r="AD35" s="3">
        <f t="shared" si="5"/>
        <v>0</v>
      </c>
      <c r="AE35" s="3">
        <f t="shared" si="6"/>
        <v>0</v>
      </c>
      <c r="AF35" s="3">
        <f t="shared" si="7"/>
        <v>0</v>
      </c>
      <c r="AG35" s="3">
        <f t="shared" si="8"/>
        <v>0</v>
      </c>
      <c r="AH35" s="3">
        <f t="shared" si="9"/>
        <v>0</v>
      </c>
      <c r="AI35" s="3">
        <f t="shared" si="10"/>
        <v>0</v>
      </c>
      <c r="AK35" s="3">
        <f t="shared" si="11"/>
        <v>250.9282700421941</v>
      </c>
      <c r="AL35">
        <v>15539</v>
      </c>
    </row>
    <row r="36" spans="1:38" x14ac:dyDescent="0.25">
      <c r="A36" s="1">
        <v>42685</v>
      </c>
      <c r="B36" t="s">
        <v>12</v>
      </c>
      <c r="C36">
        <v>27</v>
      </c>
      <c r="D36">
        <v>53.685000000000002</v>
      </c>
      <c r="E36">
        <v>27.8948</v>
      </c>
      <c r="F36">
        <v>-83</v>
      </c>
      <c r="G36">
        <v>55.262</v>
      </c>
      <c r="H36">
        <v>-83.921000000000006</v>
      </c>
      <c r="I36">
        <v>432</v>
      </c>
      <c r="J36">
        <v>549</v>
      </c>
      <c r="K36">
        <v>15540</v>
      </c>
      <c r="L36">
        <v>3</v>
      </c>
      <c r="N36">
        <f>+VLOOKUP($K36,allpipe_Station_Filter!$A$2:$K$454,3,FALSE)</f>
        <v>0</v>
      </c>
      <c r="O36">
        <f>+VLOOKUP($K36,allpipe_Station_Filter!$A$2:$K$454,4,FALSE)</f>
        <v>0</v>
      </c>
      <c r="P36">
        <f>+VLOOKUP($K36,allpipe_Station_Filter!$A$2:$K$454,5,FALSE)</f>
        <v>9020</v>
      </c>
      <c r="Q36">
        <f>+VLOOKUP($K36,allpipe_Station_Filter!$A$2:$K$454,6,FALSE)</f>
        <v>0</v>
      </c>
      <c r="R36">
        <f>+VLOOKUP($K36,allpipe_Station_Filter!$A$2:$K$454,7,FALSE)</f>
        <v>0</v>
      </c>
      <c r="S36">
        <f>+VLOOKUP($K36,allpipe_Station_Filter!$A$2:$K$454,8,FALSE)</f>
        <v>0</v>
      </c>
      <c r="T36">
        <f>+VLOOKUP($K36,allpipe_Station_Filter!$A$2:$K$454,9,FALSE)</f>
        <v>0</v>
      </c>
      <c r="U36">
        <f>+VLOOKUP($K36,allpipe_Station_Filter!$A$2:$K$454,10,FALSE)</f>
        <v>0</v>
      </c>
      <c r="V36">
        <f>+VLOOKUP($K36,allpipe_Station_Filter!$A$2:$K$454,11,FALSE)</f>
        <v>0</v>
      </c>
      <c r="X36" s="2">
        <f t="shared" si="1"/>
        <v>237</v>
      </c>
      <c r="AA36" s="3">
        <f t="shared" si="2"/>
        <v>0</v>
      </c>
      <c r="AB36" s="3">
        <f t="shared" si="3"/>
        <v>0</v>
      </c>
      <c r="AC36" s="3">
        <f t="shared" si="4"/>
        <v>38.059071729957807</v>
      </c>
      <c r="AD36" s="3">
        <f t="shared" si="5"/>
        <v>0</v>
      </c>
      <c r="AE36" s="3">
        <f t="shared" si="6"/>
        <v>0</v>
      </c>
      <c r="AF36" s="3">
        <f t="shared" si="7"/>
        <v>0</v>
      </c>
      <c r="AG36" s="3">
        <f t="shared" si="8"/>
        <v>0</v>
      </c>
      <c r="AH36" s="3">
        <f t="shared" si="9"/>
        <v>0</v>
      </c>
      <c r="AI36" s="3">
        <f t="shared" si="10"/>
        <v>0</v>
      </c>
      <c r="AK36" s="3">
        <f t="shared" si="11"/>
        <v>38.059071729957807</v>
      </c>
      <c r="AL36">
        <v>15540</v>
      </c>
    </row>
    <row r="37" spans="1:38" x14ac:dyDescent="0.25">
      <c r="A37" s="1">
        <v>42685</v>
      </c>
      <c r="B37" t="s">
        <v>12</v>
      </c>
      <c r="C37">
        <v>27</v>
      </c>
      <c r="D37">
        <v>53.685000000000002</v>
      </c>
      <c r="E37">
        <v>27.8948</v>
      </c>
      <c r="F37">
        <v>-83</v>
      </c>
      <c r="G37">
        <v>55.262</v>
      </c>
      <c r="H37">
        <v>-83.921000000000006</v>
      </c>
      <c r="I37">
        <v>412</v>
      </c>
      <c r="J37">
        <v>521</v>
      </c>
      <c r="K37">
        <v>15541</v>
      </c>
      <c r="L37">
        <v>3</v>
      </c>
      <c r="N37">
        <f>+VLOOKUP($K37,allpipe_Station_Filter!$A$2:$K$454,3,FALSE)</f>
        <v>0</v>
      </c>
      <c r="O37">
        <f>+VLOOKUP($K37,allpipe_Station_Filter!$A$2:$K$454,4,FALSE)</f>
        <v>0</v>
      </c>
      <c r="P37">
        <f>+VLOOKUP($K37,allpipe_Station_Filter!$A$2:$K$454,5,FALSE)</f>
        <v>41690</v>
      </c>
      <c r="Q37">
        <f>+VLOOKUP($K37,allpipe_Station_Filter!$A$2:$K$454,6,FALSE)</f>
        <v>0</v>
      </c>
      <c r="R37">
        <f>+VLOOKUP($K37,allpipe_Station_Filter!$A$2:$K$454,7,FALSE)</f>
        <v>0</v>
      </c>
      <c r="S37">
        <f>+VLOOKUP($K37,allpipe_Station_Filter!$A$2:$K$454,8,FALSE)</f>
        <v>0</v>
      </c>
      <c r="T37">
        <f>+VLOOKUP($K37,allpipe_Station_Filter!$A$2:$K$454,9,FALSE)</f>
        <v>0</v>
      </c>
      <c r="U37">
        <f>+VLOOKUP($K37,allpipe_Station_Filter!$A$2:$K$454,10,FALSE)</f>
        <v>0</v>
      </c>
      <c r="V37">
        <f>+VLOOKUP($K37,allpipe_Station_Filter!$A$2:$K$454,11,FALSE)</f>
        <v>0</v>
      </c>
      <c r="X37" s="2">
        <f t="shared" si="1"/>
        <v>237</v>
      </c>
      <c r="AA37" s="3">
        <f t="shared" si="2"/>
        <v>0</v>
      </c>
      <c r="AB37" s="3">
        <f t="shared" si="3"/>
        <v>0</v>
      </c>
      <c r="AC37" s="3">
        <f t="shared" si="4"/>
        <v>175.9071729957806</v>
      </c>
      <c r="AD37" s="3">
        <f t="shared" si="5"/>
        <v>0</v>
      </c>
      <c r="AE37" s="3">
        <f t="shared" si="6"/>
        <v>0</v>
      </c>
      <c r="AF37" s="3">
        <f t="shared" si="7"/>
        <v>0</v>
      </c>
      <c r="AG37" s="3">
        <f t="shared" si="8"/>
        <v>0</v>
      </c>
      <c r="AH37" s="3">
        <f t="shared" si="9"/>
        <v>0</v>
      </c>
      <c r="AI37" s="3">
        <f t="shared" si="10"/>
        <v>0</v>
      </c>
      <c r="AK37" s="3">
        <f t="shared" si="11"/>
        <v>175.9071729957806</v>
      </c>
      <c r="AL37">
        <v>15541</v>
      </c>
    </row>
    <row r="38" spans="1:38" x14ac:dyDescent="0.25">
      <c r="A38" s="1">
        <v>42685</v>
      </c>
      <c r="B38" t="s">
        <v>14</v>
      </c>
      <c r="C38">
        <v>27</v>
      </c>
      <c r="D38">
        <v>53.685000000000002</v>
      </c>
      <c r="E38">
        <v>27.8948</v>
      </c>
      <c r="F38">
        <v>-83</v>
      </c>
      <c r="G38">
        <v>55.262</v>
      </c>
      <c r="H38">
        <v>-83.921000000000006</v>
      </c>
      <c r="I38">
        <v>279</v>
      </c>
      <c r="J38">
        <v>381</v>
      </c>
      <c r="K38">
        <v>15542</v>
      </c>
      <c r="L38">
        <v>3</v>
      </c>
      <c r="N38">
        <f>+VLOOKUP($K38,allpipe_Station_Filter!$A$2:$K$454,3,FALSE)</f>
        <v>0</v>
      </c>
      <c r="O38">
        <f>+VLOOKUP($K38,allpipe_Station_Filter!$A$2:$K$454,4,FALSE)</f>
        <v>0</v>
      </c>
      <c r="P38">
        <f>+VLOOKUP($K38,allpipe_Station_Filter!$A$2:$K$454,5,FALSE)</f>
        <v>96163</v>
      </c>
      <c r="Q38">
        <f>+VLOOKUP($K38,allpipe_Station_Filter!$A$2:$K$454,6,FALSE)</f>
        <v>0</v>
      </c>
      <c r="R38">
        <f>+VLOOKUP($K38,allpipe_Station_Filter!$A$2:$K$454,7,FALSE)</f>
        <v>0</v>
      </c>
      <c r="S38">
        <f>+VLOOKUP($K38,allpipe_Station_Filter!$A$2:$K$454,8,FALSE)</f>
        <v>0</v>
      </c>
      <c r="T38">
        <f>+VLOOKUP($K38,allpipe_Station_Filter!$A$2:$K$454,9,FALSE)</f>
        <v>0</v>
      </c>
      <c r="U38">
        <f>+VLOOKUP($K38,allpipe_Station_Filter!$A$2:$K$454,10,FALSE)</f>
        <v>0</v>
      </c>
      <c r="V38">
        <f>+VLOOKUP($K38,allpipe_Station_Filter!$A$2:$K$454,11,FALSE)</f>
        <v>0</v>
      </c>
      <c r="X38" s="2">
        <f t="shared" si="1"/>
        <v>237</v>
      </c>
      <c r="AA38" s="3">
        <f t="shared" si="2"/>
        <v>0</v>
      </c>
      <c r="AB38" s="3">
        <f t="shared" si="3"/>
        <v>0</v>
      </c>
      <c r="AC38" s="3">
        <f t="shared" si="4"/>
        <v>405.75105485232069</v>
      </c>
      <c r="AD38" s="3">
        <f t="shared" si="5"/>
        <v>0</v>
      </c>
      <c r="AE38" s="3">
        <f t="shared" si="6"/>
        <v>0</v>
      </c>
      <c r="AF38" s="3">
        <f t="shared" si="7"/>
        <v>0</v>
      </c>
      <c r="AG38" s="3">
        <f t="shared" si="8"/>
        <v>0</v>
      </c>
      <c r="AH38" s="3">
        <f t="shared" si="9"/>
        <v>0</v>
      </c>
      <c r="AI38" s="3">
        <f t="shared" si="10"/>
        <v>0</v>
      </c>
      <c r="AK38" s="3">
        <f t="shared" si="11"/>
        <v>405.75105485232069</v>
      </c>
      <c r="AL38">
        <v>15542</v>
      </c>
    </row>
    <row r="39" spans="1:38" x14ac:dyDescent="0.25">
      <c r="A39" s="1">
        <v>42685</v>
      </c>
      <c r="B39" t="s">
        <v>12</v>
      </c>
      <c r="C39">
        <v>27</v>
      </c>
      <c r="D39">
        <v>53.685000000000002</v>
      </c>
      <c r="E39">
        <v>27.8948</v>
      </c>
      <c r="F39">
        <v>-83</v>
      </c>
      <c r="G39">
        <v>55.262</v>
      </c>
      <c r="H39">
        <v>-83.921000000000006</v>
      </c>
      <c r="I39">
        <v>335</v>
      </c>
      <c r="J39">
        <v>425</v>
      </c>
      <c r="K39">
        <v>15543</v>
      </c>
      <c r="L39">
        <v>3</v>
      </c>
      <c r="N39">
        <f>+VLOOKUP($K39,allpipe_Station_Filter!$A$2:$K$454,3,FALSE)</f>
        <v>0</v>
      </c>
      <c r="O39">
        <f>+VLOOKUP($K39,allpipe_Station_Filter!$A$2:$K$454,4,FALSE)</f>
        <v>0</v>
      </c>
      <c r="P39">
        <f>+VLOOKUP($K39,allpipe_Station_Filter!$A$2:$K$454,5,FALSE)</f>
        <v>46558</v>
      </c>
      <c r="Q39">
        <f>+VLOOKUP($K39,allpipe_Station_Filter!$A$2:$K$454,6,FALSE)</f>
        <v>0</v>
      </c>
      <c r="R39">
        <f>+VLOOKUP($K39,allpipe_Station_Filter!$A$2:$K$454,7,FALSE)</f>
        <v>0</v>
      </c>
      <c r="S39">
        <f>+VLOOKUP($K39,allpipe_Station_Filter!$A$2:$K$454,8,FALSE)</f>
        <v>0</v>
      </c>
      <c r="T39">
        <f>+VLOOKUP($K39,allpipe_Station_Filter!$A$2:$K$454,9,FALSE)</f>
        <v>0</v>
      </c>
      <c r="U39">
        <f>+VLOOKUP($K39,allpipe_Station_Filter!$A$2:$K$454,10,FALSE)</f>
        <v>0</v>
      </c>
      <c r="V39">
        <f>+VLOOKUP($K39,allpipe_Station_Filter!$A$2:$K$454,11,FALSE)</f>
        <v>0</v>
      </c>
      <c r="X39" s="2">
        <f t="shared" si="1"/>
        <v>237</v>
      </c>
      <c r="AA39" s="3">
        <f t="shared" si="2"/>
        <v>0</v>
      </c>
      <c r="AB39" s="3">
        <f t="shared" si="3"/>
        <v>0</v>
      </c>
      <c r="AC39" s="3">
        <f t="shared" si="4"/>
        <v>196.44725738396625</v>
      </c>
      <c r="AD39" s="3">
        <f t="shared" si="5"/>
        <v>0</v>
      </c>
      <c r="AE39" s="3">
        <f t="shared" si="6"/>
        <v>0</v>
      </c>
      <c r="AF39" s="3">
        <f t="shared" si="7"/>
        <v>0</v>
      </c>
      <c r="AG39" s="3">
        <f t="shared" si="8"/>
        <v>0</v>
      </c>
      <c r="AH39" s="3">
        <f t="shared" si="9"/>
        <v>0</v>
      </c>
      <c r="AI39" s="3">
        <f t="shared" si="10"/>
        <v>0</v>
      </c>
      <c r="AK39" s="3">
        <f t="shared" si="11"/>
        <v>196.44725738396625</v>
      </c>
      <c r="AL39">
        <v>15543</v>
      </c>
    </row>
    <row r="40" spans="1:38" x14ac:dyDescent="0.25">
      <c r="A40" s="1">
        <v>42685</v>
      </c>
      <c r="B40" t="s">
        <v>14</v>
      </c>
      <c r="C40">
        <v>27</v>
      </c>
      <c r="D40">
        <v>53.069000000000003</v>
      </c>
      <c r="E40">
        <v>27.884499999999999</v>
      </c>
      <c r="F40">
        <v>-83</v>
      </c>
      <c r="G40">
        <v>53.948</v>
      </c>
      <c r="H40">
        <v>-83.899100000000004</v>
      </c>
      <c r="I40">
        <v>342</v>
      </c>
      <c r="J40">
        <v>457</v>
      </c>
      <c r="K40">
        <v>15544</v>
      </c>
      <c r="L40">
        <v>5</v>
      </c>
      <c r="N40">
        <f>+VLOOKUP($K40,allpipe_Station_Filter!$A$2:$K$454,3,FALSE)</f>
        <v>0</v>
      </c>
      <c r="O40">
        <f>+VLOOKUP($K40,allpipe_Station_Filter!$A$2:$K$454,4,FALSE)</f>
        <v>0</v>
      </c>
      <c r="P40">
        <f>+VLOOKUP($K40,allpipe_Station_Filter!$A$2:$K$454,5,FALSE)</f>
        <v>0</v>
      </c>
      <c r="Q40">
        <f>+VLOOKUP($K40,allpipe_Station_Filter!$A$2:$K$454,6,FALSE)</f>
        <v>0</v>
      </c>
      <c r="R40">
        <f>+VLOOKUP($K40,allpipe_Station_Filter!$A$2:$K$454,7,FALSE)</f>
        <v>72533</v>
      </c>
      <c r="S40">
        <f>+VLOOKUP($K40,allpipe_Station_Filter!$A$2:$K$454,8,FALSE)</f>
        <v>0</v>
      </c>
      <c r="T40">
        <f>+VLOOKUP($K40,allpipe_Station_Filter!$A$2:$K$454,9,FALSE)</f>
        <v>0</v>
      </c>
      <c r="U40">
        <f>+VLOOKUP($K40,allpipe_Station_Filter!$A$2:$K$454,10,FALSE)</f>
        <v>0</v>
      </c>
      <c r="V40">
        <f>+VLOOKUP($K40,allpipe_Station_Filter!$A$2:$K$454,11,FALSE)</f>
        <v>0</v>
      </c>
      <c r="X40" s="2">
        <f t="shared" si="1"/>
        <v>237</v>
      </c>
      <c r="AA40" s="3">
        <f t="shared" si="2"/>
        <v>0</v>
      </c>
      <c r="AB40" s="3">
        <f t="shared" si="3"/>
        <v>0</v>
      </c>
      <c r="AC40" s="3">
        <f t="shared" si="4"/>
        <v>0</v>
      </c>
      <c r="AD40" s="3">
        <f t="shared" si="5"/>
        <v>0</v>
      </c>
      <c r="AE40" s="3">
        <f t="shared" si="6"/>
        <v>306.04641350210971</v>
      </c>
      <c r="AF40" s="3">
        <f t="shared" si="7"/>
        <v>0</v>
      </c>
      <c r="AG40" s="3">
        <f t="shared" si="8"/>
        <v>0</v>
      </c>
      <c r="AH40" s="3">
        <f t="shared" si="9"/>
        <v>0</v>
      </c>
      <c r="AI40" s="3">
        <f t="shared" si="10"/>
        <v>0</v>
      </c>
      <c r="AK40" s="3">
        <f t="shared" si="11"/>
        <v>306.04641350210971</v>
      </c>
      <c r="AL40">
        <v>15544</v>
      </c>
    </row>
    <row r="41" spans="1:38" x14ac:dyDescent="0.25">
      <c r="A41" s="1">
        <v>42685</v>
      </c>
      <c r="B41" t="s">
        <v>14</v>
      </c>
      <c r="C41">
        <v>27</v>
      </c>
      <c r="D41">
        <v>53.069000000000003</v>
      </c>
      <c r="E41">
        <v>27.884499999999999</v>
      </c>
      <c r="F41">
        <v>-83</v>
      </c>
      <c r="G41">
        <v>53.948</v>
      </c>
      <c r="H41">
        <v>-83.899100000000004</v>
      </c>
      <c r="I41">
        <v>310</v>
      </c>
      <c r="J41">
        <v>410</v>
      </c>
      <c r="K41">
        <v>15545</v>
      </c>
      <c r="L41">
        <v>5</v>
      </c>
      <c r="N41">
        <f>+VLOOKUP($K41,allpipe_Station_Filter!$A$2:$K$454,3,FALSE)</f>
        <v>0</v>
      </c>
      <c r="O41">
        <f>+VLOOKUP($K41,allpipe_Station_Filter!$A$2:$K$454,4,FALSE)</f>
        <v>0</v>
      </c>
      <c r="P41">
        <f>+VLOOKUP($K41,allpipe_Station_Filter!$A$2:$K$454,5,FALSE)</f>
        <v>0</v>
      </c>
      <c r="Q41">
        <f>+VLOOKUP($K41,allpipe_Station_Filter!$A$2:$K$454,6,FALSE)</f>
        <v>0</v>
      </c>
      <c r="R41">
        <f>+VLOOKUP($K41,allpipe_Station_Filter!$A$2:$K$454,7,FALSE)</f>
        <v>41</v>
      </c>
      <c r="S41">
        <f>+VLOOKUP($K41,allpipe_Station_Filter!$A$2:$K$454,8,FALSE)</f>
        <v>0</v>
      </c>
      <c r="T41">
        <f>+VLOOKUP($K41,allpipe_Station_Filter!$A$2:$K$454,9,FALSE)</f>
        <v>0</v>
      </c>
      <c r="U41">
        <f>+VLOOKUP($K41,allpipe_Station_Filter!$A$2:$K$454,10,FALSE)</f>
        <v>0</v>
      </c>
      <c r="V41">
        <f>+VLOOKUP($K41,allpipe_Station_Filter!$A$2:$K$454,11,FALSE)</f>
        <v>0</v>
      </c>
      <c r="X41" s="2">
        <f t="shared" si="1"/>
        <v>237</v>
      </c>
      <c r="AA41" s="3">
        <f t="shared" si="2"/>
        <v>0</v>
      </c>
      <c r="AB41" s="3">
        <f t="shared" si="3"/>
        <v>0</v>
      </c>
      <c r="AC41" s="3">
        <f t="shared" si="4"/>
        <v>0</v>
      </c>
      <c r="AD41" s="3">
        <f t="shared" si="5"/>
        <v>0</v>
      </c>
      <c r="AE41" s="3">
        <f t="shared" si="6"/>
        <v>0.1729957805907173</v>
      </c>
      <c r="AF41" s="3">
        <f t="shared" si="7"/>
        <v>0</v>
      </c>
      <c r="AG41" s="3">
        <f t="shared" si="8"/>
        <v>0</v>
      </c>
      <c r="AH41" s="3">
        <f t="shared" si="9"/>
        <v>0</v>
      </c>
      <c r="AI41" s="3">
        <f t="shared" si="10"/>
        <v>0</v>
      </c>
      <c r="AK41" s="3">
        <f t="shared" si="11"/>
        <v>0.1729957805907173</v>
      </c>
      <c r="AL41">
        <v>15545</v>
      </c>
    </row>
    <row r="42" spans="1:38" x14ac:dyDescent="0.25">
      <c r="A42" s="1">
        <v>42753</v>
      </c>
      <c r="B42" t="s">
        <v>14</v>
      </c>
      <c r="C42">
        <v>27</v>
      </c>
      <c r="D42">
        <v>53.209000000000003</v>
      </c>
      <c r="E42">
        <v>27.886800000000001</v>
      </c>
      <c r="F42">
        <v>-83</v>
      </c>
      <c r="G42">
        <v>51.978000000000002</v>
      </c>
      <c r="H42">
        <v>-83.866299999999995</v>
      </c>
      <c r="I42">
        <v>401</v>
      </c>
      <c r="J42">
        <v>497</v>
      </c>
      <c r="K42">
        <v>15227</v>
      </c>
      <c r="L42">
        <v>1</v>
      </c>
      <c r="N42">
        <f>+VLOOKUP($K42,allpipe_Station_Filter!$A$2:$K$454,3,FALSE)</f>
        <v>16827</v>
      </c>
      <c r="O42">
        <f>+VLOOKUP($K42,allpipe_Station_Filter!$A$2:$K$454,4,FALSE)</f>
        <v>210</v>
      </c>
      <c r="P42">
        <f>+VLOOKUP($K42,allpipe_Station_Filter!$A$2:$K$454,5,FALSE)</f>
        <v>0</v>
      </c>
      <c r="Q42">
        <f>+VLOOKUP($K42,allpipe_Station_Filter!$A$2:$K$454,6,FALSE)</f>
        <v>0</v>
      </c>
      <c r="R42">
        <f>+VLOOKUP($K42,allpipe_Station_Filter!$A$2:$K$454,7,FALSE)</f>
        <v>0</v>
      </c>
      <c r="S42">
        <f>+VLOOKUP($K42,allpipe_Station_Filter!$A$2:$K$454,8,FALSE)</f>
        <v>1546</v>
      </c>
      <c r="T42">
        <f>+VLOOKUP($K42,allpipe_Station_Filter!$A$2:$K$454,9,FALSE)</f>
        <v>9424</v>
      </c>
      <c r="U42">
        <f>+VLOOKUP($K42,allpipe_Station_Filter!$A$2:$K$454,10,FALSE)</f>
        <v>28025</v>
      </c>
      <c r="V42">
        <f>+VLOOKUP($K42,allpipe_Station_Filter!$A$2:$K$454,11,FALSE)</f>
        <v>2271</v>
      </c>
      <c r="X42" s="2">
        <f t="shared" si="1"/>
        <v>169</v>
      </c>
      <c r="AA42" s="3">
        <f t="shared" si="2"/>
        <v>99.568047337278102</v>
      </c>
      <c r="AB42" s="3">
        <f t="shared" si="3"/>
        <v>1.2426035502958579</v>
      </c>
      <c r="AC42" s="3">
        <f t="shared" si="4"/>
        <v>0</v>
      </c>
      <c r="AD42" s="3">
        <f t="shared" si="5"/>
        <v>0</v>
      </c>
      <c r="AE42" s="3">
        <f t="shared" si="6"/>
        <v>0</v>
      </c>
      <c r="AF42" s="3">
        <f t="shared" si="7"/>
        <v>9.1479289940828394</v>
      </c>
      <c r="AG42" s="3">
        <f t="shared" si="8"/>
        <v>55.763313609467453</v>
      </c>
      <c r="AH42" s="3">
        <f t="shared" si="9"/>
        <v>165.82840236686391</v>
      </c>
      <c r="AI42" s="3">
        <f t="shared" si="10"/>
        <v>13.437869822485206</v>
      </c>
      <c r="AK42" s="3">
        <f t="shared" si="11"/>
        <v>100.81065088757396</v>
      </c>
      <c r="AL42">
        <v>15227</v>
      </c>
    </row>
    <row r="43" spans="1:38" x14ac:dyDescent="0.25">
      <c r="A43" s="1">
        <v>42753</v>
      </c>
      <c r="B43" t="s">
        <v>14</v>
      </c>
      <c r="C43">
        <v>27</v>
      </c>
      <c r="D43">
        <v>53.408999999999999</v>
      </c>
      <c r="E43">
        <v>27.8901</v>
      </c>
      <c r="F43">
        <v>-83</v>
      </c>
      <c r="G43">
        <v>52.415999999999997</v>
      </c>
      <c r="H43">
        <v>-83.873599999999996</v>
      </c>
      <c r="I43">
        <v>353</v>
      </c>
      <c r="J43">
        <v>485</v>
      </c>
      <c r="K43">
        <v>15228</v>
      </c>
      <c r="L43">
        <v>2</v>
      </c>
      <c r="N43">
        <f>+VLOOKUP($K43,allpipe_Station_Filter!$A$2:$K$454,3,FALSE)</f>
        <v>63</v>
      </c>
      <c r="O43">
        <f>+VLOOKUP($K43,allpipe_Station_Filter!$A$2:$K$454,4,FALSE)</f>
        <v>63846</v>
      </c>
      <c r="P43">
        <f>+VLOOKUP($K43,allpipe_Station_Filter!$A$2:$K$454,5,FALSE)</f>
        <v>0</v>
      </c>
      <c r="Q43">
        <f>+VLOOKUP($K43,allpipe_Station_Filter!$A$2:$K$454,6,FALSE)</f>
        <v>0</v>
      </c>
      <c r="R43">
        <f>+VLOOKUP($K43,allpipe_Station_Filter!$A$2:$K$454,7,FALSE)</f>
        <v>0</v>
      </c>
      <c r="S43">
        <f>+VLOOKUP($K43,allpipe_Station_Filter!$A$2:$K$454,8,FALSE)</f>
        <v>31146</v>
      </c>
      <c r="T43">
        <f>+VLOOKUP($K43,allpipe_Station_Filter!$A$2:$K$454,9,FALSE)</f>
        <v>985</v>
      </c>
      <c r="U43">
        <f>+VLOOKUP($K43,allpipe_Station_Filter!$A$2:$K$454,10,FALSE)</f>
        <v>534</v>
      </c>
      <c r="V43">
        <f>+VLOOKUP($K43,allpipe_Station_Filter!$A$2:$K$454,11,FALSE)</f>
        <v>37024</v>
      </c>
      <c r="X43" s="2">
        <f t="shared" si="1"/>
        <v>169</v>
      </c>
      <c r="AA43" s="3">
        <f t="shared" si="2"/>
        <v>0.37278106508875741</v>
      </c>
      <c r="AB43" s="3">
        <f t="shared" si="3"/>
        <v>377.7869822485207</v>
      </c>
      <c r="AC43" s="3">
        <f t="shared" si="4"/>
        <v>0</v>
      </c>
      <c r="AD43" s="3">
        <f t="shared" si="5"/>
        <v>0</v>
      </c>
      <c r="AE43" s="3">
        <f t="shared" si="6"/>
        <v>0</v>
      </c>
      <c r="AF43" s="3">
        <f t="shared" si="7"/>
        <v>184.29585798816569</v>
      </c>
      <c r="AG43" s="3">
        <f t="shared" si="8"/>
        <v>5.8284023668639051</v>
      </c>
      <c r="AH43" s="3">
        <f t="shared" si="9"/>
        <v>3.1597633136094676</v>
      </c>
      <c r="AI43" s="3">
        <f t="shared" si="10"/>
        <v>219.07692307692307</v>
      </c>
      <c r="AK43" s="3">
        <f t="shared" si="11"/>
        <v>378.15976331360946</v>
      </c>
      <c r="AL43">
        <v>15228</v>
      </c>
    </row>
    <row r="44" spans="1:38" x14ac:dyDescent="0.25">
      <c r="A44" s="1">
        <v>42753</v>
      </c>
      <c r="B44" t="s">
        <v>12</v>
      </c>
      <c r="C44">
        <v>27</v>
      </c>
      <c r="D44">
        <v>53.408999999999999</v>
      </c>
      <c r="E44">
        <v>27.8901</v>
      </c>
      <c r="F44">
        <v>-83</v>
      </c>
      <c r="G44">
        <v>52.415999999999997</v>
      </c>
      <c r="H44">
        <v>-83.873599999999996</v>
      </c>
      <c r="I44">
        <v>532</v>
      </c>
      <c r="J44">
        <v>635</v>
      </c>
      <c r="K44">
        <v>15229</v>
      </c>
      <c r="L44">
        <v>2</v>
      </c>
      <c r="N44">
        <f>+VLOOKUP($K44,allpipe_Station_Filter!$A$2:$K$454,3,FALSE)</f>
        <v>0</v>
      </c>
      <c r="O44">
        <f>+VLOOKUP($K44,allpipe_Station_Filter!$A$2:$K$454,4,FALSE)</f>
        <v>65363</v>
      </c>
      <c r="P44">
        <f>+VLOOKUP($K44,allpipe_Station_Filter!$A$2:$K$454,5,FALSE)</f>
        <v>0</v>
      </c>
      <c r="Q44">
        <f>+VLOOKUP($K44,allpipe_Station_Filter!$A$2:$K$454,6,FALSE)</f>
        <v>0</v>
      </c>
      <c r="R44">
        <f>+VLOOKUP($K44,allpipe_Station_Filter!$A$2:$K$454,7,FALSE)</f>
        <v>0</v>
      </c>
      <c r="S44">
        <f>+VLOOKUP($K44,allpipe_Station_Filter!$A$2:$K$454,8,FALSE)</f>
        <v>8332</v>
      </c>
      <c r="T44">
        <f>+VLOOKUP($K44,allpipe_Station_Filter!$A$2:$K$454,9,FALSE)</f>
        <v>11</v>
      </c>
      <c r="U44">
        <f>+VLOOKUP($K44,allpipe_Station_Filter!$A$2:$K$454,10,FALSE)</f>
        <v>2</v>
      </c>
      <c r="V44">
        <f>+VLOOKUP($K44,allpipe_Station_Filter!$A$2:$K$454,11,FALSE)</f>
        <v>6999</v>
      </c>
      <c r="X44" s="2">
        <f t="shared" si="1"/>
        <v>169</v>
      </c>
      <c r="AA44" s="3">
        <f t="shared" si="2"/>
        <v>0</v>
      </c>
      <c r="AB44" s="3">
        <f t="shared" si="3"/>
        <v>386.76331360946745</v>
      </c>
      <c r="AC44" s="3">
        <f t="shared" si="4"/>
        <v>0</v>
      </c>
      <c r="AD44" s="3">
        <f t="shared" si="5"/>
        <v>0</v>
      </c>
      <c r="AE44" s="3">
        <f t="shared" si="6"/>
        <v>0</v>
      </c>
      <c r="AF44" s="3">
        <f t="shared" si="7"/>
        <v>49.301775147928993</v>
      </c>
      <c r="AG44" s="3">
        <f t="shared" si="8"/>
        <v>6.5088757396449703E-2</v>
      </c>
      <c r="AH44" s="3">
        <f t="shared" si="9"/>
        <v>1.1834319526627219E-2</v>
      </c>
      <c r="AI44" s="3">
        <f t="shared" si="10"/>
        <v>41.414201183431956</v>
      </c>
      <c r="AK44" s="3">
        <f t="shared" si="11"/>
        <v>386.76331360946745</v>
      </c>
      <c r="AL44">
        <v>15229</v>
      </c>
    </row>
    <row r="45" spans="1:38" x14ac:dyDescent="0.25">
      <c r="A45" s="1">
        <v>42753</v>
      </c>
      <c r="B45" t="s">
        <v>12</v>
      </c>
      <c r="C45">
        <v>27</v>
      </c>
      <c r="D45">
        <v>53.408999999999999</v>
      </c>
      <c r="E45">
        <v>27.8901</v>
      </c>
      <c r="F45">
        <v>-83</v>
      </c>
      <c r="G45">
        <v>52.415999999999997</v>
      </c>
      <c r="H45">
        <v>-83.873599999999996</v>
      </c>
      <c r="I45">
        <v>446</v>
      </c>
      <c r="J45">
        <v>559</v>
      </c>
      <c r="K45">
        <v>15532</v>
      </c>
      <c r="L45">
        <v>2</v>
      </c>
      <c r="N45">
        <f>+VLOOKUP($K45,allpipe_Station_Filter!$A$2:$K$454,3,FALSE)</f>
        <v>12</v>
      </c>
      <c r="O45">
        <f>+VLOOKUP($K45,allpipe_Station_Filter!$A$2:$K$454,4,FALSE)</f>
        <v>1071</v>
      </c>
      <c r="P45">
        <f>+VLOOKUP($K45,allpipe_Station_Filter!$A$2:$K$454,5,FALSE)</f>
        <v>0</v>
      </c>
      <c r="Q45">
        <f>+VLOOKUP($K45,allpipe_Station_Filter!$A$2:$K$454,6,FALSE)</f>
        <v>0</v>
      </c>
      <c r="R45">
        <f>+VLOOKUP($K45,allpipe_Station_Filter!$A$2:$K$454,7,FALSE)</f>
        <v>28483</v>
      </c>
      <c r="S45">
        <f>+VLOOKUP($K45,allpipe_Station_Filter!$A$2:$K$454,8,FALSE)</f>
        <v>201</v>
      </c>
      <c r="T45">
        <f>+VLOOKUP($K45,allpipe_Station_Filter!$A$2:$K$454,9,FALSE)</f>
        <v>19</v>
      </c>
      <c r="U45">
        <f>+VLOOKUP($K45,allpipe_Station_Filter!$A$2:$K$454,10,FALSE)</f>
        <v>121</v>
      </c>
      <c r="V45">
        <f>+VLOOKUP($K45,allpipe_Station_Filter!$A$2:$K$454,11,FALSE)</f>
        <v>4216</v>
      </c>
      <c r="X45" s="2">
        <f t="shared" si="1"/>
        <v>169</v>
      </c>
      <c r="AA45" s="3">
        <f t="shared" si="2"/>
        <v>7.1005917159763315E-2</v>
      </c>
      <c r="AB45" s="3">
        <f t="shared" si="3"/>
        <v>6.3372781065088759</v>
      </c>
      <c r="AC45" s="3">
        <f t="shared" si="4"/>
        <v>0</v>
      </c>
      <c r="AD45" s="3">
        <f t="shared" si="5"/>
        <v>0</v>
      </c>
      <c r="AE45" s="3">
        <f t="shared" si="6"/>
        <v>168.53846153846155</v>
      </c>
      <c r="AF45" s="3">
        <f t="shared" si="7"/>
        <v>1.1893491124260356</v>
      </c>
      <c r="AG45" s="3">
        <f t="shared" si="8"/>
        <v>0.11242603550295859</v>
      </c>
      <c r="AH45" s="3">
        <f t="shared" si="9"/>
        <v>0.71597633136094674</v>
      </c>
      <c r="AI45" s="3">
        <f t="shared" si="10"/>
        <v>24.946745562130179</v>
      </c>
      <c r="AK45" s="3">
        <f t="shared" si="11"/>
        <v>174.94674556213019</v>
      </c>
      <c r="AL45">
        <v>15532</v>
      </c>
    </row>
    <row r="46" spans="1:38" x14ac:dyDescent="0.25">
      <c r="A46" s="1">
        <v>42826</v>
      </c>
      <c r="B46" t="s">
        <v>14</v>
      </c>
      <c r="C46">
        <v>27</v>
      </c>
      <c r="D46">
        <v>53.058700000000002</v>
      </c>
      <c r="E46">
        <v>27.8843</v>
      </c>
      <c r="F46">
        <v>-83</v>
      </c>
      <c r="G46">
        <v>53.971800000000002</v>
      </c>
      <c r="H46">
        <v>-83.899500000000003</v>
      </c>
      <c r="I46">
        <v>352</v>
      </c>
      <c r="J46">
        <v>453</v>
      </c>
      <c r="K46">
        <v>16064</v>
      </c>
      <c r="L46">
        <v>5</v>
      </c>
      <c r="N46">
        <f>+VLOOKUP($K46,allpipe_Station_Filter!$A$2:$K$454,3,FALSE)</f>
        <v>0</v>
      </c>
      <c r="O46">
        <f>+VLOOKUP($K46,allpipe_Station_Filter!$A$2:$K$454,4,FALSE)</f>
        <v>0</v>
      </c>
      <c r="P46">
        <f>+VLOOKUP($K46,allpipe_Station_Filter!$A$2:$K$454,5,FALSE)</f>
        <v>0</v>
      </c>
      <c r="Q46">
        <f>+VLOOKUP($K46,allpipe_Station_Filter!$A$2:$K$454,6,FALSE)</f>
        <v>0</v>
      </c>
      <c r="R46">
        <f>+VLOOKUP($K46,allpipe_Station_Filter!$A$2:$K$454,7,FALSE)</f>
        <v>26456</v>
      </c>
      <c r="S46">
        <f>+VLOOKUP($K46,allpipe_Station_Filter!$A$2:$K$454,8,FALSE)</f>
        <v>0</v>
      </c>
      <c r="T46">
        <f>+VLOOKUP($K46,allpipe_Station_Filter!$A$2:$K$454,9,FALSE)</f>
        <v>0</v>
      </c>
      <c r="U46">
        <f>+VLOOKUP($K46,allpipe_Station_Filter!$A$2:$K$454,10,FALSE)</f>
        <v>0</v>
      </c>
      <c r="V46">
        <f>+VLOOKUP($K46,allpipe_Station_Filter!$A$2:$K$454,11,FALSE)</f>
        <v>0</v>
      </c>
      <c r="X46" s="2">
        <f t="shared" si="1"/>
        <v>96</v>
      </c>
      <c r="AA46" s="3">
        <f t="shared" si="2"/>
        <v>0</v>
      </c>
      <c r="AB46" s="3">
        <f t="shared" si="3"/>
        <v>0</v>
      </c>
      <c r="AC46" s="3">
        <f t="shared" si="4"/>
        <v>0</v>
      </c>
      <c r="AD46" s="3">
        <f t="shared" si="5"/>
        <v>0</v>
      </c>
      <c r="AE46" s="3">
        <f t="shared" si="6"/>
        <v>275.58333333333331</v>
      </c>
      <c r="AF46" s="3">
        <f t="shared" si="7"/>
        <v>0</v>
      </c>
      <c r="AG46" s="3">
        <f t="shared" si="8"/>
        <v>0</v>
      </c>
      <c r="AH46" s="3">
        <f t="shared" si="9"/>
        <v>0</v>
      </c>
      <c r="AI46" s="3">
        <f t="shared" si="10"/>
        <v>0</v>
      </c>
      <c r="AK46" s="3">
        <f t="shared" si="11"/>
        <v>275.58333333333331</v>
      </c>
      <c r="AL46">
        <v>16064</v>
      </c>
    </row>
    <row r="47" spans="1:38" x14ac:dyDescent="0.25">
      <c r="A47" s="1">
        <v>42826</v>
      </c>
      <c r="B47" t="s">
        <v>12</v>
      </c>
      <c r="C47">
        <v>27</v>
      </c>
      <c r="D47">
        <v>53.429699999999997</v>
      </c>
      <c r="E47">
        <v>27.890499999999999</v>
      </c>
      <c r="F47">
        <v>-83</v>
      </c>
      <c r="G47">
        <v>52.399099999999997</v>
      </c>
      <c r="H47">
        <v>-83.8733</v>
      </c>
      <c r="I47">
        <v>295</v>
      </c>
      <c r="J47">
        <v>379</v>
      </c>
      <c r="K47">
        <v>16065</v>
      </c>
      <c r="L47">
        <v>2</v>
      </c>
      <c r="N47">
        <f>+VLOOKUP($K47,allpipe_Station_Filter!$A$2:$K$454,3,FALSE)</f>
        <v>1</v>
      </c>
      <c r="O47">
        <f>+VLOOKUP($K47,allpipe_Station_Filter!$A$2:$K$454,4,FALSE)</f>
        <v>38222</v>
      </c>
      <c r="P47">
        <f>+VLOOKUP($K47,allpipe_Station_Filter!$A$2:$K$454,5,FALSE)</f>
        <v>0</v>
      </c>
      <c r="Q47">
        <f>+VLOOKUP($K47,allpipe_Station_Filter!$A$2:$K$454,6,FALSE)</f>
        <v>0</v>
      </c>
      <c r="R47">
        <f>+VLOOKUP($K47,allpipe_Station_Filter!$A$2:$K$454,7,FALSE)</f>
        <v>0</v>
      </c>
      <c r="S47">
        <f>+VLOOKUP($K47,allpipe_Station_Filter!$A$2:$K$454,8,FALSE)</f>
        <v>5274</v>
      </c>
      <c r="T47">
        <f>+VLOOKUP($K47,allpipe_Station_Filter!$A$2:$K$454,9,FALSE)</f>
        <v>336</v>
      </c>
      <c r="U47">
        <f>+VLOOKUP($K47,allpipe_Station_Filter!$A$2:$K$454,10,FALSE)</f>
        <v>315</v>
      </c>
      <c r="V47">
        <f>+VLOOKUP($K47,allpipe_Station_Filter!$A$2:$K$454,11,FALSE)</f>
        <v>6462</v>
      </c>
      <c r="X47" s="2">
        <f t="shared" si="1"/>
        <v>96</v>
      </c>
      <c r="AA47" s="3">
        <f t="shared" si="2"/>
        <v>1.0416666666666666E-2</v>
      </c>
      <c r="AB47" s="3">
        <f t="shared" si="3"/>
        <v>398.14583333333331</v>
      </c>
      <c r="AC47" s="3">
        <f t="shared" si="4"/>
        <v>0</v>
      </c>
      <c r="AD47" s="3">
        <f t="shared" si="5"/>
        <v>0</v>
      </c>
      <c r="AE47" s="3">
        <f t="shared" si="6"/>
        <v>0</v>
      </c>
      <c r="AF47" s="3">
        <f t="shared" si="7"/>
        <v>54.9375</v>
      </c>
      <c r="AG47" s="3">
        <f t="shared" si="8"/>
        <v>3.5</v>
      </c>
      <c r="AH47" s="3">
        <f t="shared" si="9"/>
        <v>3.28125</v>
      </c>
      <c r="AI47" s="3">
        <f t="shared" si="10"/>
        <v>67.3125</v>
      </c>
      <c r="AK47" s="3">
        <f t="shared" si="11"/>
        <v>398.15625</v>
      </c>
      <c r="AL47">
        <v>16065</v>
      </c>
    </row>
    <row r="48" spans="1:38" x14ac:dyDescent="0.25">
      <c r="A48" s="1">
        <v>42826</v>
      </c>
      <c r="B48" t="s">
        <v>14</v>
      </c>
      <c r="C48">
        <v>27</v>
      </c>
      <c r="D48">
        <v>53.429699999999997</v>
      </c>
      <c r="E48">
        <v>27.890499999999999</v>
      </c>
      <c r="F48">
        <v>-83</v>
      </c>
      <c r="G48">
        <v>52.399099999999997</v>
      </c>
      <c r="H48">
        <v>-83.8733</v>
      </c>
      <c r="I48">
        <v>318</v>
      </c>
      <c r="J48">
        <v>412</v>
      </c>
      <c r="K48">
        <v>16066</v>
      </c>
      <c r="L48">
        <v>2</v>
      </c>
      <c r="N48">
        <f>+VLOOKUP($K48,allpipe_Station_Filter!$A$2:$K$454,3,FALSE)</f>
        <v>0</v>
      </c>
      <c r="O48">
        <f>+VLOOKUP($K48,allpipe_Station_Filter!$A$2:$K$454,4,FALSE)</f>
        <v>1697</v>
      </c>
      <c r="P48">
        <f>+VLOOKUP($K48,allpipe_Station_Filter!$A$2:$K$454,5,FALSE)</f>
        <v>0</v>
      </c>
      <c r="Q48">
        <f>+VLOOKUP($K48,allpipe_Station_Filter!$A$2:$K$454,6,FALSE)</f>
        <v>0</v>
      </c>
      <c r="R48">
        <f>+VLOOKUP($K48,allpipe_Station_Filter!$A$2:$K$454,7,FALSE)</f>
        <v>0</v>
      </c>
      <c r="S48">
        <f>+VLOOKUP($K48,allpipe_Station_Filter!$A$2:$K$454,8,FALSE)</f>
        <v>71</v>
      </c>
      <c r="T48">
        <f>+VLOOKUP($K48,allpipe_Station_Filter!$A$2:$K$454,9,FALSE)</f>
        <v>0</v>
      </c>
      <c r="U48">
        <f>+VLOOKUP($K48,allpipe_Station_Filter!$A$2:$K$454,10,FALSE)</f>
        <v>0</v>
      </c>
      <c r="V48">
        <f>+VLOOKUP($K48,allpipe_Station_Filter!$A$2:$K$454,11,FALSE)</f>
        <v>5999</v>
      </c>
      <c r="X48" s="2">
        <f t="shared" si="1"/>
        <v>96</v>
      </c>
      <c r="AA48" s="3">
        <f t="shared" si="2"/>
        <v>0</v>
      </c>
      <c r="AB48" s="3">
        <f t="shared" si="3"/>
        <v>17.677083333333332</v>
      </c>
      <c r="AC48" s="3">
        <f t="shared" si="4"/>
        <v>0</v>
      </c>
      <c r="AD48" s="3">
        <f t="shared" si="5"/>
        <v>0</v>
      </c>
      <c r="AE48" s="3">
        <f t="shared" si="6"/>
        <v>0</v>
      </c>
      <c r="AF48" s="3">
        <f t="shared" si="7"/>
        <v>0.73958333333333337</v>
      </c>
      <c r="AG48" s="3">
        <f t="shared" si="8"/>
        <v>0</v>
      </c>
      <c r="AH48" s="3">
        <f t="shared" si="9"/>
        <v>0</v>
      </c>
      <c r="AI48" s="3">
        <f t="shared" si="10"/>
        <v>62.489583333333336</v>
      </c>
      <c r="AK48" s="3">
        <f t="shared" si="11"/>
        <v>17.677083333333332</v>
      </c>
      <c r="AL48">
        <v>16066</v>
      </c>
    </row>
    <row r="49" spans="1:38" x14ac:dyDescent="0.25">
      <c r="A49" s="1">
        <v>42826</v>
      </c>
      <c r="B49" t="s">
        <v>14</v>
      </c>
      <c r="C49">
        <v>27</v>
      </c>
      <c r="D49">
        <v>53.429699999999997</v>
      </c>
      <c r="E49">
        <v>27.890499999999999</v>
      </c>
      <c r="F49">
        <v>-83</v>
      </c>
      <c r="G49">
        <v>52.399099999999997</v>
      </c>
      <c r="H49">
        <v>-83.8733</v>
      </c>
      <c r="I49">
        <v>337</v>
      </c>
      <c r="J49">
        <v>440</v>
      </c>
      <c r="K49">
        <v>16067</v>
      </c>
      <c r="L49">
        <v>2</v>
      </c>
      <c r="N49">
        <f>+VLOOKUP($K49,allpipe_Station_Filter!$A$2:$K$454,3,FALSE)</f>
        <v>1</v>
      </c>
      <c r="O49">
        <f>+VLOOKUP($K49,allpipe_Station_Filter!$A$2:$K$454,4,FALSE)</f>
        <v>22835</v>
      </c>
      <c r="P49">
        <f>+VLOOKUP($K49,allpipe_Station_Filter!$A$2:$K$454,5,FALSE)</f>
        <v>0</v>
      </c>
      <c r="Q49">
        <f>+VLOOKUP($K49,allpipe_Station_Filter!$A$2:$K$454,6,FALSE)</f>
        <v>0</v>
      </c>
      <c r="R49">
        <f>+VLOOKUP($K49,allpipe_Station_Filter!$A$2:$K$454,7,FALSE)</f>
        <v>0</v>
      </c>
      <c r="S49">
        <f>+VLOOKUP($K49,allpipe_Station_Filter!$A$2:$K$454,8,FALSE)</f>
        <v>6341</v>
      </c>
      <c r="T49">
        <f>+VLOOKUP($K49,allpipe_Station_Filter!$A$2:$K$454,9,FALSE)</f>
        <v>406</v>
      </c>
      <c r="U49">
        <f>+VLOOKUP($K49,allpipe_Station_Filter!$A$2:$K$454,10,FALSE)</f>
        <v>338</v>
      </c>
      <c r="V49">
        <f>+VLOOKUP($K49,allpipe_Station_Filter!$A$2:$K$454,11,FALSE)</f>
        <v>17714</v>
      </c>
      <c r="X49" s="2">
        <f t="shared" si="1"/>
        <v>96</v>
      </c>
      <c r="AA49" s="3">
        <f t="shared" si="2"/>
        <v>1.0416666666666666E-2</v>
      </c>
      <c r="AB49" s="3">
        <f t="shared" si="3"/>
        <v>237.86458333333334</v>
      </c>
      <c r="AC49" s="3">
        <f t="shared" si="4"/>
        <v>0</v>
      </c>
      <c r="AD49" s="3">
        <f t="shared" si="5"/>
        <v>0</v>
      </c>
      <c r="AE49" s="3">
        <f t="shared" si="6"/>
        <v>0</v>
      </c>
      <c r="AF49" s="3">
        <f t="shared" si="7"/>
        <v>66.052083333333329</v>
      </c>
      <c r="AG49" s="3">
        <f t="shared" si="8"/>
        <v>4.229166666666667</v>
      </c>
      <c r="AH49" s="3">
        <f t="shared" si="9"/>
        <v>3.5208333333333335</v>
      </c>
      <c r="AI49" s="3">
        <f t="shared" si="10"/>
        <v>184.52083333333334</v>
      </c>
      <c r="AK49" s="3">
        <f t="shared" si="11"/>
        <v>237.875</v>
      </c>
      <c r="AL49">
        <v>16067</v>
      </c>
    </row>
    <row r="50" spans="1:38" x14ac:dyDescent="0.25">
      <c r="A50" s="1">
        <v>42826</v>
      </c>
      <c r="B50" t="s">
        <v>14</v>
      </c>
      <c r="C50">
        <v>27</v>
      </c>
      <c r="D50">
        <v>53.058700000000002</v>
      </c>
      <c r="E50">
        <v>27.8843</v>
      </c>
      <c r="F50">
        <v>-83</v>
      </c>
      <c r="G50">
        <v>53.971800000000002</v>
      </c>
      <c r="H50">
        <v>-83.899500000000003</v>
      </c>
      <c r="I50">
        <v>320</v>
      </c>
      <c r="J50">
        <v>420</v>
      </c>
      <c r="K50">
        <v>16068</v>
      </c>
      <c r="L50">
        <v>5</v>
      </c>
      <c r="N50">
        <f>+VLOOKUP($K50,allpipe_Station_Filter!$A$2:$K$454,3,FALSE)</f>
        <v>0</v>
      </c>
      <c r="O50">
        <f>+VLOOKUP($K50,allpipe_Station_Filter!$A$2:$K$454,4,FALSE)</f>
        <v>0</v>
      </c>
      <c r="P50">
        <f>+VLOOKUP($K50,allpipe_Station_Filter!$A$2:$K$454,5,FALSE)</f>
        <v>0</v>
      </c>
      <c r="Q50">
        <f>+VLOOKUP($K50,allpipe_Station_Filter!$A$2:$K$454,6,FALSE)</f>
        <v>0</v>
      </c>
      <c r="R50">
        <f>+VLOOKUP($K50,allpipe_Station_Filter!$A$2:$K$454,7,FALSE)</f>
        <v>24367</v>
      </c>
      <c r="S50">
        <f>+VLOOKUP($K50,allpipe_Station_Filter!$A$2:$K$454,8,FALSE)</f>
        <v>0</v>
      </c>
      <c r="T50">
        <f>+VLOOKUP($K50,allpipe_Station_Filter!$A$2:$K$454,9,FALSE)</f>
        <v>0</v>
      </c>
      <c r="U50">
        <f>+VLOOKUP($K50,allpipe_Station_Filter!$A$2:$K$454,10,FALSE)</f>
        <v>0</v>
      </c>
      <c r="V50">
        <f>+VLOOKUP($K50,allpipe_Station_Filter!$A$2:$K$454,11,FALSE)</f>
        <v>0</v>
      </c>
      <c r="X50" s="2">
        <f t="shared" si="1"/>
        <v>96</v>
      </c>
      <c r="AA50" s="3">
        <f t="shared" si="2"/>
        <v>0</v>
      </c>
      <c r="AB50" s="3">
        <f t="shared" si="3"/>
        <v>0</v>
      </c>
      <c r="AC50" s="3">
        <f t="shared" si="4"/>
        <v>0</v>
      </c>
      <c r="AD50" s="3">
        <f t="shared" si="5"/>
        <v>0</v>
      </c>
      <c r="AE50" s="3">
        <f t="shared" si="6"/>
        <v>253.82291666666666</v>
      </c>
      <c r="AF50" s="3">
        <f t="shared" si="7"/>
        <v>0</v>
      </c>
      <c r="AG50" s="3">
        <f t="shared" si="8"/>
        <v>0</v>
      </c>
      <c r="AH50" s="3">
        <f t="shared" si="9"/>
        <v>0</v>
      </c>
      <c r="AI50" s="3">
        <f t="shared" si="10"/>
        <v>0</v>
      </c>
      <c r="AK50" s="3">
        <f t="shared" si="11"/>
        <v>253.82291666666666</v>
      </c>
      <c r="AL50">
        <v>16068</v>
      </c>
    </row>
    <row r="51" spans="1:38" x14ac:dyDescent="0.25">
      <c r="A51" s="1">
        <v>42826</v>
      </c>
      <c r="B51" t="s">
        <v>12</v>
      </c>
      <c r="C51">
        <v>27</v>
      </c>
      <c r="D51">
        <v>53.058700000000002</v>
      </c>
      <c r="E51">
        <v>27.8843</v>
      </c>
      <c r="F51">
        <v>-83</v>
      </c>
      <c r="G51">
        <v>53.971800000000002</v>
      </c>
      <c r="H51">
        <v>-83.899500000000003</v>
      </c>
      <c r="I51">
        <v>575</v>
      </c>
      <c r="J51">
        <v>709</v>
      </c>
      <c r="K51">
        <v>16069</v>
      </c>
      <c r="L51">
        <v>5</v>
      </c>
      <c r="N51">
        <f>+VLOOKUP($K51,allpipe_Station_Filter!$A$2:$K$454,3,FALSE)</f>
        <v>0</v>
      </c>
      <c r="O51">
        <f>+VLOOKUP($K51,allpipe_Station_Filter!$A$2:$K$454,4,FALSE)</f>
        <v>0</v>
      </c>
      <c r="P51">
        <f>+VLOOKUP($K51,allpipe_Station_Filter!$A$2:$K$454,5,FALSE)</f>
        <v>0</v>
      </c>
      <c r="Q51">
        <f>+VLOOKUP($K51,allpipe_Station_Filter!$A$2:$K$454,6,FALSE)</f>
        <v>0</v>
      </c>
      <c r="R51">
        <f>+VLOOKUP($K51,allpipe_Station_Filter!$A$2:$K$454,7,FALSE)</f>
        <v>21983</v>
      </c>
      <c r="S51">
        <f>+VLOOKUP($K51,allpipe_Station_Filter!$A$2:$K$454,8,FALSE)</f>
        <v>0</v>
      </c>
      <c r="T51">
        <f>+VLOOKUP($K51,allpipe_Station_Filter!$A$2:$K$454,9,FALSE)</f>
        <v>0</v>
      </c>
      <c r="U51">
        <f>+VLOOKUP($K51,allpipe_Station_Filter!$A$2:$K$454,10,FALSE)</f>
        <v>0</v>
      </c>
      <c r="V51">
        <f>+VLOOKUP($K51,allpipe_Station_Filter!$A$2:$K$454,11,FALSE)</f>
        <v>0</v>
      </c>
      <c r="X51" s="2">
        <f t="shared" si="1"/>
        <v>96</v>
      </c>
      <c r="AA51" s="3">
        <f t="shared" si="2"/>
        <v>0</v>
      </c>
      <c r="AB51" s="3">
        <f t="shared" si="3"/>
        <v>0</v>
      </c>
      <c r="AC51" s="3">
        <f t="shared" si="4"/>
        <v>0</v>
      </c>
      <c r="AD51" s="3">
        <f t="shared" si="5"/>
        <v>0</v>
      </c>
      <c r="AE51" s="3">
        <f t="shared" si="6"/>
        <v>228.98958333333334</v>
      </c>
      <c r="AF51" s="3">
        <f t="shared" si="7"/>
        <v>0</v>
      </c>
      <c r="AG51" s="3">
        <f t="shared" si="8"/>
        <v>0</v>
      </c>
      <c r="AH51" s="3">
        <f t="shared" si="9"/>
        <v>0</v>
      </c>
      <c r="AI51" s="3">
        <f t="shared" si="10"/>
        <v>0</v>
      </c>
      <c r="AK51" s="3">
        <f t="shared" si="11"/>
        <v>228.98958333333334</v>
      </c>
      <c r="AL51">
        <v>16069</v>
      </c>
    </row>
    <row r="52" spans="1:38" x14ac:dyDescent="0.25">
      <c r="A52" s="1">
        <v>42826</v>
      </c>
      <c r="B52" t="s">
        <v>12</v>
      </c>
      <c r="C52">
        <v>27</v>
      </c>
      <c r="D52">
        <v>53.058700000000002</v>
      </c>
      <c r="E52">
        <v>27.8843</v>
      </c>
      <c r="F52">
        <v>-83</v>
      </c>
      <c r="G52">
        <v>53.971800000000002</v>
      </c>
      <c r="H52">
        <v>-83.899500000000003</v>
      </c>
      <c r="I52">
        <v>582</v>
      </c>
      <c r="J52">
        <v>706</v>
      </c>
      <c r="K52">
        <v>16070</v>
      </c>
      <c r="L52">
        <v>5</v>
      </c>
      <c r="N52">
        <f>+VLOOKUP($K52,allpipe_Station_Filter!$A$2:$K$454,3,FALSE)</f>
        <v>0</v>
      </c>
      <c r="O52">
        <f>+VLOOKUP($K52,allpipe_Station_Filter!$A$2:$K$454,4,FALSE)</f>
        <v>0</v>
      </c>
      <c r="P52">
        <f>+VLOOKUP($K52,allpipe_Station_Filter!$A$2:$K$454,5,FALSE)</f>
        <v>0</v>
      </c>
      <c r="Q52">
        <f>+VLOOKUP($K52,allpipe_Station_Filter!$A$2:$K$454,6,FALSE)</f>
        <v>0</v>
      </c>
      <c r="R52">
        <f>+VLOOKUP($K52,allpipe_Station_Filter!$A$2:$K$454,7,FALSE)</f>
        <v>14374</v>
      </c>
      <c r="S52">
        <f>+VLOOKUP($K52,allpipe_Station_Filter!$A$2:$K$454,8,FALSE)</f>
        <v>0</v>
      </c>
      <c r="T52">
        <f>+VLOOKUP($K52,allpipe_Station_Filter!$A$2:$K$454,9,FALSE)</f>
        <v>0</v>
      </c>
      <c r="U52">
        <f>+VLOOKUP($K52,allpipe_Station_Filter!$A$2:$K$454,10,FALSE)</f>
        <v>0</v>
      </c>
      <c r="V52">
        <f>+VLOOKUP($K52,allpipe_Station_Filter!$A$2:$K$454,11,FALSE)</f>
        <v>0</v>
      </c>
      <c r="X52" s="2">
        <f t="shared" si="1"/>
        <v>96</v>
      </c>
      <c r="AA52" s="3">
        <f t="shared" si="2"/>
        <v>0</v>
      </c>
      <c r="AB52" s="3">
        <f t="shared" si="3"/>
        <v>0</v>
      </c>
      <c r="AC52" s="3">
        <f t="shared" si="4"/>
        <v>0</v>
      </c>
      <c r="AD52" s="3">
        <f t="shared" si="5"/>
        <v>0</v>
      </c>
      <c r="AE52" s="3">
        <f t="shared" si="6"/>
        <v>149.72916666666666</v>
      </c>
      <c r="AF52" s="3">
        <f t="shared" si="7"/>
        <v>0</v>
      </c>
      <c r="AG52" s="3">
        <f t="shared" si="8"/>
        <v>0</v>
      </c>
      <c r="AH52" s="3">
        <f t="shared" si="9"/>
        <v>0</v>
      </c>
      <c r="AI52" s="3">
        <f t="shared" si="10"/>
        <v>0</v>
      </c>
      <c r="AK52" s="3">
        <f t="shared" si="11"/>
        <v>149.72916666666666</v>
      </c>
      <c r="AL52">
        <v>16070</v>
      </c>
    </row>
    <row r="53" spans="1:38" x14ac:dyDescent="0.25">
      <c r="A53" s="1">
        <v>42826</v>
      </c>
      <c r="B53" t="s">
        <v>12</v>
      </c>
      <c r="C53">
        <v>27</v>
      </c>
      <c r="D53">
        <v>53.058700000000002</v>
      </c>
      <c r="E53">
        <v>27.8843</v>
      </c>
      <c r="F53">
        <v>-83</v>
      </c>
      <c r="G53">
        <v>53.971800000000002</v>
      </c>
      <c r="H53">
        <v>-83.899500000000003</v>
      </c>
      <c r="I53">
        <v>410</v>
      </c>
      <c r="J53">
        <v>511</v>
      </c>
      <c r="K53">
        <v>16071</v>
      </c>
      <c r="L53">
        <v>5</v>
      </c>
      <c r="N53">
        <f>+VLOOKUP($K53,allpipe_Station_Filter!$A$2:$K$454,3,FALSE)</f>
        <v>0</v>
      </c>
      <c r="O53">
        <f>+VLOOKUP($K53,allpipe_Station_Filter!$A$2:$K$454,4,FALSE)</f>
        <v>0</v>
      </c>
      <c r="P53">
        <f>+VLOOKUP($K53,allpipe_Station_Filter!$A$2:$K$454,5,FALSE)</f>
        <v>0</v>
      </c>
      <c r="Q53">
        <f>+VLOOKUP($K53,allpipe_Station_Filter!$A$2:$K$454,6,FALSE)</f>
        <v>0</v>
      </c>
      <c r="R53">
        <f>+VLOOKUP($K53,allpipe_Station_Filter!$A$2:$K$454,7,FALSE)</f>
        <v>34967</v>
      </c>
      <c r="S53">
        <f>+VLOOKUP($K53,allpipe_Station_Filter!$A$2:$K$454,8,FALSE)</f>
        <v>0</v>
      </c>
      <c r="T53">
        <f>+VLOOKUP($K53,allpipe_Station_Filter!$A$2:$K$454,9,FALSE)</f>
        <v>0</v>
      </c>
      <c r="U53">
        <f>+VLOOKUP($K53,allpipe_Station_Filter!$A$2:$K$454,10,FALSE)</f>
        <v>0</v>
      </c>
      <c r="V53">
        <f>+VLOOKUP($K53,allpipe_Station_Filter!$A$2:$K$454,11,FALSE)</f>
        <v>0</v>
      </c>
      <c r="X53" s="2">
        <f t="shared" si="1"/>
        <v>96</v>
      </c>
      <c r="AA53" s="3">
        <f t="shared" si="2"/>
        <v>0</v>
      </c>
      <c r="AB53" s="3">
        <f t="shared" si="3"/>
        <v>0</v>
      </c>
      <c r="AC53" s="3">
        <f t="shared" si="4"/>
        <v>0</v>
      </c>
      <c r="AD53" s="3">
        <f t="shared" si="5"/>
        <v>0</v>
      </c>
      <c r="AE53" s="3">
        <f t="shared" si="6"/>
        <v>364.23958333333331</v>
      </c>
      <c r="AF53" s="3">
        <f t="shared" si="7"/>
        <v>0</v>
      </c>
      <c r="AG53" s="3">
        <f t="shared" si="8"/>
        <v>0</v>
      </c>
      <c r="AH53" s="3">
        <f t="shared" si="9"/>
        <v>0</v>
      </c>
      <c r="AI53" s="3">
        <f t="shared" si="10"/>
        <v>0</v>
      </c>
      <c r="AK53" s="3">
        <f t="shared" si="11"/>
        <v>364.23958333333331</v>
      </c>
      <c r="AL53">
        <v>16071</v>
      </c>
    </row>
    <row r="54" spans="1:38" x14ac:dyDescent="0.25">
      <c r="A54" s="1">
        <v>42826</v>
      </c>
      <c r="B54" t="s">
        <v>14</v>
      </c>
      <c r="C54">
        <v>27</v>
      </c>
      <c r="D54">
        <v>53.100900000000003</v>
      </c>
      <c r="E54">
        <v>27.885000000000002</v>
      </c>
      <c r="F54">
        <v>-83</v>
      </c>
      <c r="G54">
        <v>54.358699999999999</v>
      </c>
      <c r="H54">
        <v>-83.906000000000006</v>
      </c>
      <c r="I54">
        <v>311</v>
      </c>
      <c r="J54">
        <v>412</v>
      </c>
      <c r="K54">
        <v>16072</v>
      </c>
      <c r="L54">
        <v>4</v>
      </c>
      <c r="N54">
        <f>+VLOOKUP($K54,allpipe_Station_Filter!$A$2:$K$454,3,FALSE)</f>
        <v>0</v>
      </c>
      <c r="O54">
        <f>+VLOOKUP($K54,allpipe_Station_Filter!$A$2:$K$454,4,FALSE)</f>
        <v>0</v>
      </c>
      <c r="P54">
        <f>+VLOOKUP($K54,allpipe_Station_Filter!$A$2:$K$454,5,FALSE)</f>
        <v>0</v>
      </c>
      <c r="Q54">
        <f>+VLOOKUP($K54,allpipe_Station_Filter!$A$2:$K$454,6,FALSE)</f>
        <v>11872</v>
      </c>
      <c r="R54">
        <f>+VLOOKUP($K54,allpipe_Station_Filter!$A$2:$K$454,7,FALSE)</f>
        <v>0</v>
      </c>
      <c r="S54">
        <f>+VLOOKUP($K54,allpipe_Station_Filter!$A$2:$K$454,8,FALSE)</f>
        <v>0</v>
      </c>
      <c r="T54">
        <f>+VLOOKUP($K54,allpipe_Station_Filter!$A$2:$K$454,9,FALSE)</f>
        <v>0</v>
      </c>
      <c r="U54">
        <f>+VLOOKUP($K54,allpipe_Station_Filter!$A$2:$K$454,10,FALSE)</f>
        <v>0</v>
      </c>
      <c r="V54">
        <f>+VLOOKUP($K54,allpipe_Station_Filter!$A$2:$K$454,11,FALSE)</f>
        <v>0</v>
      </c>
      <c r="X54" s="2">
        <f t="shared" si="1"/>
        <v>96</v>
      </c>
      <c r="AA54" s="3">
        <f t="shared" si="2"/>
        <v>0</v>
      </c>
      <c r="AB54" s="3">
        <f t="shared" si="3"/>
        <v>0</v>
      </c>
      <c r="AC54" s="3">
        <f t="shared" si="4"/>
        <v>0</v>
      </c>
      <c r="AD54" s="3">
        <f t="shared" si="5"/>
        <v>123.66666666666667</v>
      </c>
      <c r="AE54" s="3">
        <f t="shared" si="6"/>
        <v>0</v>
      </c>
      <c r="AF54" s="3">
        <f t="shared" si="7"/>
        <v>0</v>
      </c>
      <c r="AG54" s="3">
        <f t="shared" si="8"/>
        <v>0</v>
      </c>
      <c r="AH54" s="3">
        <f t="shared" si="9"/>
        <v>0</v>
      </c>
      <c r="AI54" s="3">
        <f t="shared" si="10"/>
        <v>0</v>
      </c>
      <c r="AK54" s="3">
        <f t="shared" si="11"/>
        <v>123.66666666666667</v>
      </c>
      <c r="AL54">
        <v>16072</v>
      </c>
    </row>
    <row r="55" spans="1:38" x14ac:dyDescent="0.25">
      <c r="A55" s="1">
        <v>42826</v>
      </c>
      <c r="B55" t="s">
        <v>14</v>
      </c>
      <c r="C55">
        <v>27</v>
      </c>
      <c r="D55">
        <v>53.100900000000003</v>
      </c>
      <c r="E55">
        <v>27.885000000000002</v>
      </c>
      <c r="F55">
        <v>-83</v>
      </c>
      <c r="G55">
        <v>54.358699999999999</v>
      </c>
      <c r="H55">
        <v>-83.906000000000006</v>
      </c>
      <c r="I55">
        <v>362</v>
      </c>
      <c r="J55">
        <v>469</v>
      </c>
      <c r="K55">
        <v>16073</v>
      </c>
      <c r="L55">
        <v>4</v>
      </c>
      <c r="N55">
        <f>+VLOOKUP($K55,allpipe_Station_Filter!$A$2:$K$454,3,FALSE)</f>
        <v>0</v>
      </c>
      <c r="O55">
        <f>+VLOOKUP($K55,allpipe_Station_Filter!$A$2:$K$454,4,FALSE)</f>
        <v>0</v>
      </c>
      <c r="P55">
        <f>+VLOOKUP($K55,allpipe_Station_Filter!$A$2:$K$454,5,FALSE)</f>
        <v>0</v>
      </c>
      <c r="Q55">
        <f>+VLOOKUP($K55,allpipe_Station_Filter!$A$2:$K$454,6,FALSE)</f>
        <v>25905</v>
      </c>
      <c r="R55">
        <f>+VLOOKUP($K55,allpipe_Station_Filter!$A$2:$K$454,7,FALSE)</f>
        <v>0</v>
      </c>
      <c r="S55">
        <f>+VLOOKUP($K55,allpipe_Station_Filter!$A$2:$K$454,8,FALSE)</f>
        <v>0</v>
      </c>
      <c r="T55">
        <f>+VLOOKUP($K55,allpipe_Station_Filter!$A$2:$K$454,9,FALSE)</f>
        <v>0</v>
      </c>
      <c r="U55">
        <f>+VLOOKUP($K55,allpipe_Station_Filter!$A$2:$K$454,10,FALSE)</f>
        <v>0</v>
      </c>
      <c r="V55">
        <f>+VLOOKUP($K55,allpipe_Station_Filter!$A$2:$K$454,11,FALSE)</f>
        <v>0</v>
      </c>
      <c r="X55" s="2">
        <f t="shared" si="1"/>
        <v>96</v>
      </c>
      <c r="AA55" s="3">
        <f t="shared" si="2"/>
        <v>0</v>
      </c>
      <c r="AB55" s="3">
        <f t="shared" si="3"/>
        <v>0</v>
      </c>
      <c r="AC55" s="3">
        <f t="shared" si="4"/>
        <v>0</v>
      </c>
      <c r="AD55" s="3">
        <f t="shared" si="5"/>
        <v>269.84375</v>
      </c>
      <c r="AE55" s="3">
        <f t="shared" si="6"/>
        <v>0</v>
      </c>
      <c r="AF55" s="3">
        <f t="shared" si="7"/>
        <v>0</v>
      </c>
      <c r="AG55" s="3">
        <f t="shared" si="8"/>
        <v>0</v>
      </c>
      <c r="AH55" s="3">
        <f t="shared" si="9"/>
        <v>0</v>
      </c>
      <c r="AI55" s="3">
        <f t="shared" si="10"/>
        <v>0</v>
      </c>
      <c r="AK55" s="3">
        <f t="shared" si="11"/>
        <v>269.84375</v>
      </c>
      <c r="AL55">
        <v>16073</v>
      </c>
    </row>
    <row r="56" spans="1:38" x14ac:dyDescent="0.25">
      <c r="A56" s="1">
        <v>42826</v>
      </c>
      <c r="B56" t="s">
        <v>14</v>
      </c>
      <c r="C56">
        <v>27</v>
      </c>
      <c r="D56">
        <v>53.100900000000003</v>
      </c>
      <c r="E56">
        <v>27.885000000000002</v>
      </c>
      <c r="F56">
        <v>-83</v>
      </c>
      <c r="G56">
        <v>54.358699999999999</v>
      </c>
      <c r="H56">
        <v>-83.906000000000006</v>
      </c>
      <c r="I56">
        <v>592</v>
      </c>
      <c r="J56">
        <v>753</v>
      </c>
      <c r="K56">
        <v>16074</v>
      </c>
      <c r="L56">
        <v>4</v>
      </c>
      <c r="N56">
        <f>+VLOOKUP($K56,allpipe_Station_Filter!$A$2:$K$454,3,FALSE)</f>
        <v>0</v>
      </c>
      <c r="O56">
        <f>+VLOOKUP($K56,allpipe_Station_Filter!$A$2:$K$454,4,FALSE)</f>
        <v>0</v>
      </c>
      <c r="P56">
        <f>+VLOOKUP($K56,allpipe_Station_Filter!$A$2:$K$454,5,FALSE)</f>
        <v>0</v>
      </c>
      <c r="Q56">
        <f>+VLOOKUP($K56,allpipe_Station_Filter!$A$2:$K$454,6,FALSE)</f>
        <v>17589</v>
      </c>
      <c r="R56">
        <f>+VLOOKUP($K56,allpipe_Station_Filter!$A$2:$K$454,7,FALSE)</f>
        <v>0</v>
      </c>
      <c r="S56">
        <f>+VLOOKUP($K56,allpipe_Station_Filter!$A$2:$K$454,8,FALSE)</f>
        <v>0</v>
      </c>
      <c r="T56">
        <f>+VLOOKUP($K56,allpipe_Station_Filter!$A$2:$K$454,9,FALSE)</f>
        <v>0</v>
      </c>
      <c r="U56">
        <f>+VLOOKUP($K56,allpipe_Station_Filter!$A$2:$K$454,10,FALSE)</f>
        <v>0</v>
      </c>
      <c r="V56">
        <f>+VLOOKUP($K56,allpipe_Station_Filter!$A$2:$K$454,11,FALSE)</f>
        <v>0</v>
      </c>
      <c r="X56" s="2">
        <f t="shared" si="1"/>
        <v>96</v>
      </c>
      <c r="AA56" s="3">
        <f t="shared" si="2"/>
        <v>0</v>
      </c>
      <c r="AB56" s="3">
        <f t="shared" si="3"/>
        <v>0</v>
      </c>
      <c r="AC56" s="3">
        <f t="shared" si="4"/>
        <v>0</v>
      </c>
      <c r="AD56" s="3">
        <f t="shared" si="5"/>
        <v>183.21875</v>
      </c>
      <c r="AE56" s="3">
        <f t="shared" si="6"/>
        <v>0</v>
      </c>
      <c r="AF56" s="3">
        <f t="shared" si="7"/>
        <v>0</v>
      </c>
      <c r="AG56" s="3">
        <f t="shared" si="8"/>
        <v>0</v>
      </c>
      <c r="AH56" s="3">
        <f t="shared" si="9"/>
        <v>0</v>
      </c>
      <c r="AI56" s="3">
        <f t="shared" si="10"/>
        <v>0</v>
      </c>
      <c r="AK56" s="3">
        <f t="shared" si="11"/>
        <v>183.21875</v>
      </c>
      <c r="AL56">
        <v>16074</v>
      </c>
    </row>
    <row r="57" spans="1:38" x14ac:dyDescent="0.25">
      <c r="A57" s="1">
        <v>42826</v>
      </c>
      <c r="B57" t="s">
        <v>12</v>
      </c>
      <c r="C57">
        <v>27</v>
      </c>
      <c r="D57">
        <v>53.100900000000003</v>
      </c>
      <c r="E57">
        <v>27.885000000000002</v>
      </c>
      <c r="F57">
        <v>-83</v>
      </c>
      <c r="G57">
        <v>54.358699999999999</v>
      </c>
      <c r="H57">
        <v>-83.906000000000006</v>
      </c>
      <c r="I57">
        <v>372</v>
      </c>
      <c r="J57">
        <v>461</v>
      </c>
      <c r="K57">
        <v>16075</v>
      </c>
      <c r="L57">
        <v>4</v>
      </c>
      <c r="N57">
        <f>+VLOOKUP($K57,allpipe_Station_Filter!$A$2:$K$454,3,FALSE)</f>
        <v>0</v>
      </c>
      <c r="O57">
        <f>+VLOOKUP($K57,allpipe_Station_Filter!$A$2:$K$454,4,FALSE)</f>
        <v>0</v>
      </c>
      <c r="P57">
        <f>+VLOOKUP($K57,allpipe_Station_Filter!$A$2:$K$454,5,FALSE)</f>
        <v>0</v>
      </c>
      <c r="Q57">
        <f>+VLOOKUP($K57,allpipe_Station_Filter!$A$2:$K$454,6,FALSE)</f>
        <v>33347</v>
      </c>
      <c r="R57">
        <f>+VLOOKUP($K57,allpipe_Station_Filter!$A$2:$K$454,7,FALSE)</f>
        <v>0</v>
      </c>
      <c r="S57">
        <f>+VLOOKUP($K57,allpipe_Station_Filter!$A$2:$K$454,8,FALSE)</f>
        <v>0</v>
      </c>
      <c r="T57">
        <f>+VLOOKUP($K57,allpipe_Station_Filter!$A$2:$K$454,9,FALSE)</f>
        <v>0</v>
      </c>
      <c r="U57">
        <f>+VLOOKUP($K57,allpipe_Station_Filter!$A$2:$K$454,10,FALSE)</f>
        <v>0</v>
      </c>
      <c r="V57">
        <f>+VLOOKUP($K57,allpipe_Station_Filter!$A$2:$K$454,11,FALSE)</f>
        <v>0</v>
      </c>
      <c r="X57" s="2">
        <f t="shared" si="1"/>
        <v>96</v>
      </c>
      <c r="AA57" s="3">
        <f t="shared" si="2"/>
        <v>0</v>
      </c>
      <c r="AB57" s="3">
        <f t="shared" si="3"/>
        <v>0</v>
      </c>
      <c r="AC57" s="3">
        <f t="shared" si="4"/>
        <v>0</v>
      </c>
      <c r="AD57" s="3">
        <f t="shared" si="5"/>
        <v>347.36458333333331</v>
      </c>
      <c r="AE57" s="3">
        <f t="shared" si="6"/>
        <v>0</v>
      </c>
      <c r="AF57" s="3">
        <f t="shared" si="7"/>
        <v>0</v>
      </c>
      <c r="AG57" s="3">
        <f t="shared" si="8"/>
        <v>0</v>
      </c>
      <c r="AH57" s="3">
        <f t="shared" si="9"/>
        <v>0</v>
      </c>
      <c r="AI57" s="3">
        <f t="shared" si="10"/>
        <v>0</v>
      </c>
      <c r="AK57" s="3">
        <f t="shared" si="11"/>
        <v>347.36458333333331</v>
      </c>
      <c r="AL57">
        <v>16075</v>
      </c>
    </row>
    <row r="58" spans="1:38" x14ac:dyDescent="0.25">
      <c r="A58" s="1">
        <v>42843</v>
      </c>
      <c r="B58" t="s">
        <v>14</v>
      </c>
      <c r="C58">
        <v>27</v>
      </c>
      <c r="D58">
        <v>53.709299999999999</v>
      </c>
      <c r="E58">
        <v>27.895199999999999</v>
      </c>
      <c r="F58">
        <v>-83</v>
      </c>
      <c r="G58">
        <v>55.305100000000003</v>
      </c>
      <c r="H58">
        <v>-83.921800000000005</v>
      </c>
      <c r="I58">
        <v>335</v>
      </c>
      <c r="J58">
        <v>418</v>
      </c>
      <c r="K58">
        <v>16076</v>
      </c>
      <c r="N58">
        <f>+VLOOKUP($K58,allpipe_Station_Filter!$A$2:$K$454,3,FALSE)</f>
        <v>0</v>
      </c>
      <c r="O58">
        <f>+VLOOKUP($K58,allpipe_Station_Filter!$A$2:$K$454,4,FALSE)</f>
        <v>0</v>
      </c>
      <c r="P58">
        <f>+VLOOKUP($K58,allpipe_Station_Filter!$A$2:$K$454,5,FALSE)</f>
        <v>27701</v>
      </c>
      <c r="Q58">
        <f>+VLOOKUP($K58,allpipe_Station_Filter!$A$2:$K$454,6,FALSE)</f>
        <v>0</v>
      </c>
      <c r="R58">
        <f>+VLOOKUP($K58,allpipe_Station_Filter!$A$2:$K$454,7,FALSE)</f>
        <v>0</v>
      </c>
      <c r="S58">
        <f>+VLOOKUP($K58,allpipe_Station_Filter!$A$2:$K$454,8,FALSE)</f>
        <v>0</v>
      </c>
      <c r="T58">
        <f>+VLOOKUP($K58,allpipe_Station_Filter!$A$2:$K$454,9,FALSE)</f>
        <v>0</v>
      </c>
      <c r="U58">
        <f>+VLOOKUP($K58,allpipe_Station_Filter!$A$2:$K$454,10,FALSE)</f>
        <v>0</v>
      </c>
      <c r="V58">
        <f>+VLOOKUP($K58,allpipe_Station_Filter!$A$2:$K$454,11,FALSE)</f>
        <v>0</v>
      </c>
      <c r="X58" s="2">
        <f t="shared" si="1"/>
        <v>79</v>
      </c>
      <c r="AA58" s="3">
        <f t="shared" si="2"/>
        <v>0</v>
      </c>
      <c r="AB58" s="3">
        <f t="shared" si="3"/>
        <v>0</v>
      </c>
      <c r="AC58" s="3">
        <f t="shared" si="4"/>
        <v>350.64556962025318</v>
      </c>
      <c r="AD58" s="3">
        <f t="shared" si="5"/>
        <v>0</v>
      </c>
      <c r="AE58" s="3">
        <f t="shared" si="6"/>
        <v>0</v>
      </c>
      <c r="AF58" s="3">
        <f t="shared" si="7"/>
        <v>0</v>
      </c>
      <c r="AG58" s="3">
        <f t="shared" si="8"/>
        <v>0</v>
      </c>
      <c r="AH58" s="3">
        <f t="shared" si="9"/>
        <v>0</v>
      </c>
      <c r="AI58" s="3">
        <f t="shared" si="10"/>
        <v>0</v>
      </c>
      <c r="AK58" s="3">
        <f t="shared" si="11"/>
        <v>350.64556962025318</v>
      </c>
      <c r="AL58">
        <v>16076</v>
      </c>
    </row>
    <row r="59" spans="1:38" x14ac:dyDescent="0.25">
      <c r="A59" s="1">
        <v>42843</v>
      </c>
      <c r="B59" t="s">
        <v>14</v>
      </c>
      <c r="C59">
        <v>27</v>
      </c>
      <c r="D59">
        <v>53.709299999999999</v>
      </c>
      <c r="E59">
        <v>27.895199999999999</v>
      </c>
      <c r="F59">
        <v>-83</v>
      </c>
      <c r="G59">
        <v>55.305100000000003</v>
      </c>
      <c r="H59">
        <v>-83.921800000000005</v>
      </c>
      <c r="I59">
        <v>321</v>
      </c>
      <c r="J59">
        <v>425</v>
      </c>
      <c r="K59">
        <v>16077</v>
      </c>
      <c r="N59">
        <f>+VLOOKUP($K59,allpipe_Station_Filter!$A$2:$K$454,3,FALSE)</f>
        <v>0</v>
      </c>
      <c r="O59">
        <f>+VLOOKUP($K59,allpipe_Station_Filter!$A$2:$K$454,4,FALSE)</f>
        <v>0</v>
      </c>
      <c r="P59">
        <f>+VLOOKUP($K59,allpipe_Station_Filter!$A$2:$K$454,5,FALSE)</f>
        <v>26867</v>
      </c>
      <c r="Q59">
        <f>+VLOOKUP($K59,allpipe_Station_Filter!$A$2:$K$454,6,FALSE)</f>
        <v>0</v>
      </c>
      <c r="R59">
        <f>+VLOOKUP($K59,allpipe_Station_Filter!$A$2:$K$454,7,FALSE)</f>
        <v>0</v>
      </c>
      <c r="S59">
        <f>+VLOOKUP($K59,allpipe_Station_Filter!$A$2:$K$454,8,FALSE)</f>
        <v>0</v>
      </c>
      <c r="T59">
        <f>+VLOOKUP($K59,allpipe_Station_Filter!$A$2:$K$454,9,FALSE)</f>
        <v>0</v>
      </c>
      <c r="U59">
        <f>+VLOOKUP($K59,allpipe_Station_Filter!$A$2:$K$454,10,FALSE)</f>
        <v>0</v>
      </c>
      <c r="V59">
        <f>+VLOOKUP($K59,allpipe_Station_Filter!$A$2:$K$454,11,FALSE)</f>
        <v>0</v>
      </c>
      <c r="X59" s="2">
        <f t="shared" si="1"/>
        <v>79</v>
      </c>
      <c r="AA59" s="3">
        <f t="shared" si="2"/>
        <v>0</v>
      </c>
      <c r="AB59" s="3">
        <f t="shared" si="3"/>
        <v>0</v>
      </c>
      <c r="AC59" s="3">
        <f t="shared" si="4"/>
        <v>340.08860759493672</v>
      </c>
      <c r="AD59" s="3">
        <f t="shared" si="5"/>
        <v>0</v>
      </c>
      <c r="AE59" s="3">
        <f t="shared" si="6"/>
        <v>0</v>
      </c>
      <c r="AF59" s="3">
        <f t="shared" si="7"/>
        <v>0</v>
      </c>
      <c r="AG59" s="3">
        <f t="shared" si="8"/>
        <v>0</v>
      </c>
      <c r="AH59" s="3">
        <f t="shared" si="9"/>
        <v>0</v>
      </c>
      <c r="AI59" s="3">
        <f t="shared" si="10"/>
        <v>0</v>
      </c>
      <c r="AK59" s="3">
        <f t="shared" si="11"/>
        <v>340.08860759493672</v>
      </c>
      <c r="AL59">
        <v>16077</v>
      </c>
    </row>
    <row r="60" spans="1:38" x14ac:dyDescent="0.25">
      <c r="A60" s="1">
        <v>42843</v>
      </c>
      <c r="B60" t="s">
        <v>14</v>
      </c>
      <c r="C60">
        <v>27</v>
      </c>
      <c r="D60">
        <v>53.709299999999999</v>
      </c>
      <c r="E60">
        <v>27.895199999999999</v>
      </c>
      <c r="F60">
        <v>-83</v>
      </c>
      <c r="G60">
        <v>55.305100000000003</v>
      </c>
      <c r="H60">
        <v>-83.921800000000005</v>
      </c>
      <c r="I60">
        <v>312</v>
      </c>
      <c r="J60">
        <v>406</v>
      </c>
      <c r="K60">
        <v>16078</v>
      </c>
      <c r="N60">
        <f>+VLOOKUP($K60,allpipe_Station_Filter!$A$2:$K$454,3,FALSE)</f>
        <v>0</v>
      </c>
      <c r="O60">
        <f>+VLOOKUP($K60,allpipe_Station_Filter!$A$2:$K$454,4,FALSE)</f>
        <v>0</v>
      </c>
      <c r="P60">
        <f>+VLOOKUP($K60,allpipe_Station_Filter!$A$2:$K$454,5,FALSE)</f>
        <v>14385</v>
      </c>
      <c r="Q60">
        <f>+VLOOKUP($K60,allpipe_Station_Filter!$A$2:$K$454,6,FALSE)</f>
        <v>0</v>
      </c>
      <c r="R60">
        <f>+VLOOKUP($K60,allpipe_Station_Filter!$A$2:$K$454,7,FALSE)</f>
        <v>0</v>
      </c>
      <c r="S60">
        <f>+VLOOKUP($K60,allpipe_Station_Filter!$A$2:$K$454,8,FALSE)</f>
        <v>0</v>
      </c>
      <c r="T60">
        <f>+VLOOKUP($K60,allpipe_Station_Filter!$A$2:$K$454,9,FALSE)</f>
        <v>0</v>
      </c>
      <c r="U60">
        <f>+VLOOKUP($K60,allpipe_Station_Filter!$A$2:$K$454,10,FALSE)</f>
        <v>0</v>
      </c>
      <c r="V60">
        <f>+VLOOKUP($K60,allpipe_Station_Filter!$A$2:$K$454,11,FALSE)</f>
        <v>0</v>
      </c>
      <c r="X60" s="2">
        <f t="shared" si="1"/>
        <v>79</v>
      </c>
      <c r="AA60" s="3">
        <f t="shared" si="2"/>
        <v>0</v>
      </c>
      <c r="AB60" s="3">
        <f t="shared" si="3"/>
        <v>0</v>
      </c>
      <c r="AC60" s="3">
        <f t="shared" si="4"/>
        <v>182.08860759493672</v>
      </c>
      <c r="AD60" s="3">
        <f t="shared" si="5"/>
        <v>0</v>
      </c>
      <c r="AE60" s="3">
        <f t="shared" si="6"/>
        <v>0</v>
      </c>
      <c r="AF60" s="3">
        <f t="shared" si="7"/>
        <v>0</v>
      </c>
      <c r="AG60" s="3">
        <f t="shared" si="8"/>
        <v>0</v>
      </c>
      <c r="AH60" s="3">
        <f t="shared" si="9"/>
        <v>0</v>
      </c>
      <c r="AI60" s="3">
        <f t="shared" si="10"/>
        <v>0</v>
      </c>
      <c r="AK60" s="3">
        <f t="shared" si="11"/>
        <v>182.08860759493672</v>
      </c>
      <c r="AL60">
        <v>16078</v>
      </c>
    </row>
    <row r="61" spans="1:38" x14ac:dyDescent="0.25">
      <c r="A61" s="1">
        <v>42843</v>
      </c>
      <c r="B61" t="s">
        <v>14</v>
      </c>
      <c r="C61">
        <v>27</v>
      </c>
      <c r="D61">
        <v>53.42</v>
      </c>
      <c r="E61">
        <v>27.8903</v>
      </c>
      <c r="F61">
        <v>-83</v>
      </c>
      <c r="G61">
        <v>53.152000000000001</v>
      </c>
      <c r="H61">
        <v>-83.885900000000007</v>
      </c>
      <c r="I61">
        <v>349</v>
      </c>
      <c r="J61">
        <v>448</v>
      </c>
      <c r="K61">
        <v>16080</v>
      </c>
      <c r="N61" t="e">
        <f>+VLOOKUP($K61,allpipe_Station_Filter!$A$2:$K$454,3,FALSE)</f>
        <v>#N/A</v>
      </c>
      <c r="O61" t="e">
        <f>+VLOOKUP($K61,allpipe_Station_Filter!$A$2:$K$454,4,FALSE)</f>
        <v>#N/A</v>
      </c>
      <c r="P61" t="e">
        <f>+VLOOKUP($K61,allpipe_Station_Filter!$A$2:$K$454,5,FALSE)</f>
        <v>#N/A</v>
      </c>
      <c r="Q61" t="e">
        <f>+VLOOKUP($K61,allpipe_Station_Filter!$A$2:$K$454,6,FALSE)</f>
        <v>#N/A</v>
      </c>
      <c r="R61" t="e">
        <f>+VLOOKUP($K61,allpipe_Station_Filter!$A$2:$K$454,7,FALSE)</f>
        <v>#N/A</v>
      </c>
      <c r="S61" t="e">
        <f>+VLOOKUP($K61,allpipe_Station_Filter!$A$2:$K$454,8,FALSE)</f>
        <v>#N/A</v>
      </c>
      <c r="T61" t="e">
        <f>+VLOOKUP($K61,allpipe_Station_Filter!$A$2:$K$454,9,FALSE)</f>
        <v>#N/A</v>
      </c>
      <c r="U61" t="e">
        <f>+VLOOKUP($K61,allpipe_Station_Filter!$A$2:$K$454,10,FALSE)</f>
        <v>#N/A</v>
      </c>
      <c r="V61" t="e">
        <f>+VLOOKUP($K61,allpipe_Station_Filter!$A$2:$K$454,11,FALSE)</f>
        <v>#N/A</v>
      </c>
      <c r="X61" s="2">
        <f t="shared" si="1"/>
        <v>79</v>
      </c>
      <c r="AA61" s="3" t="e">
        <f t="shared" si="2"/>
        <v>#N/A</v>
      </c>
      <c r="AB61" s="3" t="e">
        <f t="shared" si="3"/>
        <v>#N/A</v>
      </c>
      <c r="AC61" s="3" t="e">
        <f t="shared" si="4"/>
        <v>#N/A</v>
      </c>
      <c r="AD61" s="3" t="e">
        <f t="shared" si="5"/>
        <v>#N/A</v>
      </c>
      <c r="AE61" s="3" t="e">
        <f t="shared" si="6"/>
        <v>#N/A</v>
      </c>
      <c r="AF61" s="3" t="e">
        <f t="shared" si="7"/>
        <v>#N/A</v>
      </c>
      <c r="AG61" s="3" t="e">
        <f t="shared" si="8"/>
        <v>#N/A</v>
      </c>
      <c r="AH61" s="3" t="e">
        <f t="shared" si="9"/>
        <v>#N/A</v>
      </c>
      <c r="AI61" s="3" t="e">
        <f t="shared" si="10"/>
        <v>#N/A</v>
      </c>
    </row>
    <row r="62" spans="1:38" x14ac:dyDescent="0.25">
      <c r="A62" s="1">
        <v>42843</v>
      </c>
      <c r="B62" t="s">
        <v>14</v>
      </c>
      <c r="C62">
        <v>27</v>
      </c>
      <c r="D62">
        <v>53.42</v>
      </c>
      <c r="E62">
        <v>27.8903</v>
      </c>
      <c r="F62">
        <v>-83</v>
      </c>
      <c r="G62">
        <v>53.152000000000001</v>
      </c>
      <c r="H62">
        <v>-83.885900000000007</v>
      </c>
      <c r="I62">
        <v>315</v>
      </c>
      <c r="J62">
        <v>420</v>
      </c>
      <c r="K62">
        <v>16081</v>
      </c>
      <c r="N62" t="e">
        <f>+VLOOKUP($K62,allpipe_Station_Filter!$A$2:$K$454,3,FALSE)</f>
        <v>#N/A</v>
      </c>
      <c r="O62" t="e">
        <f>+VLOOKUP($K62,allpipe_Station_Filter!$A$2:$K$454,4,FALSE)</f>
        <v>#N/A</v>
      </c>
      <c r="P62" t="e">
        <f>+VLOOKUP($K62,allpipe_Station_Filter!$A$2:$K$454,5,FALSE)</f>
        <v>#N/A</v>
      </c>
      <c r="Q62" t="e">
        <f>+VLOOKUP($K62,allpipe_Station_Filter!$A$2:$K$454,6,FALSE)</f>
        <v>#N/A</v>
      </c>
      <c r="R62" t="e">
        <f>+VLOOKUP($K62,allpipe_Station_Filter!$A$2:$K$454,7,FALSE)</f>
        <v>#N/A</v>
      </c>
      <c r="S62" t="e">
        <f>+VLOOKUP($K62,allpipe_Station_Filter!$A$2:$K$454,8,FALSE)</f>
        <v>#N/A</v>
      </c>
      <c r="T62" t="e">
        <f>+VLOOKUP($K62,allpipe_Station_Filter!$A$2:$K$454,9,FALSE)</f>
        <v>#N/A</v>
      </c>
      <c r="U62" t="e">
        <f>+VLOOKUP($K62,allpipe_Station_Filter!$A$2:$K$454,10,FALSE)</f>
        <v>#N/A</v>
      </c>
      <c r="V62" t="e">
        <f>+VLOOKUP($K62,allpipe_Station_Filter!$A$2:$K$454,11,FALSE)</f>
        <v>#N/A</v>
      </c>
      <c r="X62" s="2">
        <f t="shared" si="1"/>
        <v>79</v>
      </c>
      <c r="AA62" s="3" t="e">
        <f t="shared" si="2"/>
        <v>#N/A</v>
      </c>
      <c r="AB62" s="3" t="e">
        <f t="shared" si="3"/>
        <v>#N/A</v>
      </c>
      <c r="AC62" s="3" t="e">
        <f t="shared" si="4"/>
        <v>#N/A</v>
      </c>
      <c r="AD62" s="3" t="e">
        <f t="shared" si="5"/>
        <v>#N/A</v>
      </c>
      <c r="AE62" s="3" t="e">
        <f t="shared" si="6"/>
        <v>#N/A</v>
      </c>
      <c r="AF62" s="3" t="e">
        <f t="shared" si="7"/>
        <v>#N/A</v>
      </c>
      <c r="AG62" s="3" t="e">
        <f t="shared" si="8"/>
        <v>#N/A</v>
      </c>
      <c r="AH62" s="3" t="e">
        <f t="shared" si="9"/>
        <v>#N/A</v>
      </c>
      <c r="AI62" s="3" t="e">
        <f t="shared" si="10"/>
        <v>#N/A</v>
      </c>
    </row>
    <row r="63" spans="1:38" x14ac:dyDescent="0.25">
      <c r="A63" s="1">
        <v>42843</v>
      </c>
      <c r="B63" t="s">
        <v>14</v>
      </c>
      <c r="C63">
        <v>27</v>
      </c>
      <c r="D63">
        <v>53.42</v>
      </c>
      <c r="E63">
        <v>27.8903</v>
      </c>
      <c r="F63">
        <v>-83</v>
      </c>
      <c r="G63">
        <v>53.152000000000001</v>
      </c>
      <c r="H63">
        <v>-83.885900000000007</v>
      </c>
      <c r="I63">
        <v>310</v>
      </c>
      <c r="J63">
        <v>402</v>
      </c>
      <c r="K63">
        <v>16082</v>
      </c>
      <c r="N63" t="e">
        <f>+VLOOKUP($K63,allpipe_Station_Filter!$A$2:$K$454,3,FALSE)</f>
        <v>#N/A</v>
      </c>
      <c r="O63" t="e">
        <f>+VLOOKUP($K63,allpipe_Station_Filter!$A$2:$K$454,4,FALSE)</f>
        <v>#N/A</v>
      </c>
      <c r="P63" t="e">
        <f>+VLOOKUP($K63,allpipe_Station_Filter!$A$2:$K$454,5,FALSE)</f>
        <v>#N/A</v>
      </c>
      <c r="Q63" t="e">
        <f>+VLOOKUP($K63,allpipe_Station_Filter!$A$2:$K$454,6,FALSE)</f>
        <v>#N/A</v>
      </c>
      <c r="R63" t="e">
        <f>+VLOOKUP($K63,allpipe_Station_Filter!$A$2:$K$454,7,FALSE)</f>
        <v>#N/A</v>
      </c>
      <c r="S63" t="e">
        <f>+VLOOKUP($K63,allpipe_Station_Filter!$A$2:$K$454,8,FALSE)</f>
        <v>#N/A</v>
      </c>
      <c r="T63" t="e">
        <f>+VLOOKUP($K63,allpipe_Station_Filter!$A$2:$K$454,9,FALSE)</f>
        <v>#N/A</v>
      </c>
      <c r="U63" t="e">
        <f>+VLOOKUP($K63,allpipe_Station_Filter!$A$2:$K$454,10,FALSE)</f>
        <v>#N/A</v>
      </c>
      <c r="V63" t="e">
        <f>+VLOOKUP($K63,allpipe_Station_Filter!$A$2:$K$454,11,FALSE)</f>
        <v>#N/A</v>
      </c>
      <c r="X63" s="2">
        <f t="shared" si="1"/>
        <v>79</v>
      </c>
      <c r="AA63" s="3" t="e">
        <f t="shared" si="2"/>
        <v>#N/A</v>
      </c>
      <c r="AB63" s="3" t="e">
        <f t="shared" si="3"/>
        <v>#N/A</v>
      </c>
      <c r="AC63" s="3" t="e">
        <f t="shared" si="4"/>
        <v>#N/A</v>
      </c>
      <c r="AD63" s="3" t="e">
        <f t="shared" si="5"/>
        <v>#N/A</v>
      </c>
      <c r="AE63" s="3" t="e">
        <f t="shared" si="6"/>
        <v>#N/A</v>
      </c>
      <c r="AF63" s="3" t="e">
        <f t="shared" si="7"/>
        <v>#N/A</v>
      </c>
      <c r="AG63" s="3" t="e">
        <f t="shared" si="8"/>
        <v>#N/A</v>
      </c>
      <c r="AH63" s="3" t="e">
        <f t="shared" si="9"/>
        <v>#N/A</v>
      </c>
      <c r="AI63" s="3" t="e">
        <f t="shared" si="10"/>
        <v>#N/A</v>
      </c>
    </row>
    <row r="64" spans="1:38" x14ac:dyDescent="0.25">
      <c r="A64" s="1">
        <v>42843</v>
      </c>
      <c r="B64" t="s">
        <v>14</v>
      </c>
      <c r="C64">
        <v>27</v>
      </c>
      <c r="D64">
        <v>53.42</v>
      </c>
      <c r="E64">
        <v>27.8903</v>
      </c>
      <c r="F64">
        <v>-83</v>
      </c>
      <c r="G64">
        <v>53.152000000000001</v>
      </c>
      <c r="H64">
        <v>-83.885900000000007</v>
      </c>
      <c r="I64">
        <v>313</v>
      </c>
      <c r="J64">
        <v>408</v>
      </c>
      <c r="K64">
        <v>16083</v>
      </c>
      <c r="N64" t="e">
        <f>+VLOOKUP($K64,allpipe_Station_Filter!$A$2:$K$454,3,FALSE)</f>
        <v>#N/A</v>
      </c>
      <c r="O64" t="e">
        <f>+VLOOKUP($K64,allpipe_Station_Filter!$A$2:$K$454,4,FALSE)</f>
        <v>#N/A</v>
      </c>
      <c r="P64" t="e">
        <f>+VLOOKUP($K64,allpipe_Station_Filter!$A$2:$K$454,5,FALSE)</f>
        <v>#N/A</v>
      </c>
      <c r="Q64" t="e">
        <f>+VLOOKUP($K64,allpipe_Station_Filter!$A$2:$K$454,6,FALSE)</f>
        <v>#N/A</v>
      </c>
      <c r="R64" t="e">
        <f>+VLOOKUP($K64,allpipe_Station_Filter!$A$2:$K$454,7,FALSE)</f>
        <v>#N/A</v>
      </c>
      <c r="S64" t="e">
        <f>+VLOOKUP($K64,allpipe_Station_Filter!$A$2:$K$454,8,FALSE)</f>
        <v>#N/A</v>
      </c>
      <c r="T64" t="e">
        <f>+VLOOKUP($K64,allpipe_Station_Filter!$A$2:$K$454,9,FALSE)</f>
        <v>#N/A</v>
      </c>
      <c r="U64" t="e">
        <f>+VLOOKUP($K64,allpipe_Station_Filter!$A$2:$K$454,10,FALSE)</f>
        <v>#N/A</v>
      </c>
      <c r="V64" t="e">
        <f>+VLOOKUP($K64,allpipe_Station_Filter!$A$2:$K$454,11,FALSE)</f>
        <v>#N/A</v>
      </c>
      <c r="X64" s="2">
        <f t="shared" si="1"/>
        <v>79</v>
      </c>
      <c r="AA64" s="3" t="e">
        <f t="shared" si="2"/>
        <v>#N/A</v>
      </c>
      <c r="AB64" s="3" t="e">
        <f t="shared" si="3"/>
        <v>#N/A</v>
      </c>
      <c r="AC64" s="3" t="e">
        <f t="shared" si="4"/>
        <v>#N/A</v>
      </c>
      <c r="AD64" s="3" t="e">
        <f t="shared" si="5"/>
        <v>#N/A</v>
      </c>
      <c r="AE64" s="3" t="e">
        <f t="shared" si="6"/>
        <v>#N/A</v>
      </c>
      <c r="AF64" s="3" t="e">
        <f t="shared" si="7"/>
        <v>#N/A</v>
      </c>
      <c r="AG64" s="3" t="e">
        <f t="shared" si="8"/>
        <v>#N/A</v>
      </c>
      <c r="AH64" s="3" t="e">
        <f t="shared" si="9"/>
        <v>#N/A</v>
      </c>
      <c r="AI64" s="3" t="e">
        <f t="shared" si="10"/>
        <v>#N/A</v>
      </c>
    </row>
    <row r="65" spans="1:35" x14ac:dyDescent="0.25">
      <c r="A65" s="1">
        <v>42843</v>
      </c>
      <c r="B65" t="s">
        <v>14</v>
      </c>
      <c r="C65">
        <v>27</v>
      </c>
      <c r="D65">
        <v>53.42</v>
      </c>
      <c r="E65">
        <v>27.8903</v>
      </c>
      <c r="F65">
        <v>-83</v>
      </c>
      <c r="G65">
        <v>53.152000000000001</v>
      </c>
      <c r="H65">
        <v>-83.885900000000007</v>
      </c>
      <c r="I65">
        <v>346</v>
      </c>
      <c r="J65">
        <v>451</v>
      </c>
      <c r="K65">
        <v>16079</v>
      </c>
      <c r="N65" t="e">
        <f>+VLOOKUP($K65,allpipe_Station_Filter!$A$2:$K$454,3,FALSE)</f>
        <v>#N/A</v>
      </c>
      <c r="O65" t="e">
        <f>+VLOOKUP($K65,allpipe_Station_Filter!$A$2:$K$454,4,FALSE)</f>
        <v>#N/A</v>
      </c>
      <c r="P65" t="e">
        <f>+VLOOKUP($K65,allpipe_Station_Filter!$A$2:$K$454,5,FALSE)</f>
        <v>#N/A</v>
      </c>
      <c r="Q65" t="e">
        <f>+VLOOKUP($K65,allpipe_Station_Filter!$A$2:$K$454,6,FALSE)</f>
        <v>#N/A</v>
      </c>
      <c r="R65" t="e">
        <f>+VLOOKUP($K65,allpipe_Station_Filter!$A$2:$K$454,7,FALSE)</f>
        <v>#N/A</v>
      </c>
      <c r="S65" t="e">
        <f>+VLOOKUP($K65,allpipe_Station_Filter!$A$2:$K$454,8,FALSE)</f>
        <v>#N/A</v>
      </c>
      <c r="T65" t="e">
        <f>+VLOOKUP($K65,allpipe_Station_Filter!$A$2:$K$454,9,FALSE)</f>
        <v>#N/A</v>
      </c>
      <c r="U65" t="e">
        <f>+VLOOKUP($K65,allpipe_Station_Filter!$A$2:$K$454,10,FALSE)</f>
        <v>#N/A</v>
      </c>
      <c r="V65" t="e">
        <f>+VLOOKUP($K65,allpipe_Station_Filter!$A$2:$K$454,11,FALSE)</f>
        <v>#N/A</v>
      </c>
      <c r="X65" s="2">
        <f t="shared" si="1"/>
        <v>79</v>
      </c>
      <c r="AA65" s="3" t="e">
        <f t="shared" si="2"/>
        <v>#N/A</v>
      </c>
      <c r="AB65" s="3" t="e">
        <f t="shared" si="3"/>
        <v>#N/A</v>
      </c>
      <c r="AC65" s="3" t="e">
        <f t="shared" si="4"/>
        <v>#N/A</v>
      </c>
      <c r="AD65" s="3" t="e">
        <f t="shared" si="5"/>
        <v>#N/A</v>
      </c>
      <c r="AE65" s="3" t="e">
        <f t="shared" si="6"/>
        <v>#N/A</v>
      </c>
      <c r="AF65" s="3" t="e">
        <f t="shared" si="7"/>
        <v>#N/A</v>
      </c>
      <c r="AG65" s="3" t="e">
        <f t="shared" si="8"/>
        <v>#N/A</v>
      </c>
      <c r="AH65" s="3" t="e">
        <f t="shared" si="9"/>
        <v>#N/A</v>
      </c>
      <c r="AI65" s="3" t="e">
        <f t="shared" si="1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57"/>
  <sheetViews>
    <sheetView workbookViewId="0"/>
  </sheetViews>
  <sheetFormatPr defaultRowHeight="15" x14ac:dyDescent="0.25"/>
  <sheetData>
    <row r="1" spans="1:41" x14ac:dyDescent="0.25">
      <c r="A1" t="s">
        <v>110</v>
      </c>
    </row>
    <row r="3" spans="1:41" x14ac:dyDescent="0.25">
      <c r="A3" t="s">
        <v>0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  <c r="AB3" t="s">
        <v>42</v>
      </c>
      <c r="AC3" t="s">
        <v>43</v>
      </c>
      <c r="AD3" t="s">
        <v>44</v>
      </c>
      <c r="AE3" t="s">
        <v>45</v>
      </c>
      <c r="AF3" t="s">
        <v>46</v>
      </c>
      <c r="AG3" t="s">
        <v>47</v>
      </c>
      <c r="AH3" t="s">
        <v>48</v>
      </c>
      <c r="AI3" t="s">
        <v>49</v>
      </c>
      <c r="AJ3" t="s">
        <v>50</v>
      </c>
      <c r="AK3" t="s">
        <v>51</v>
      </c>
      <c r="AL3" t="s">
        <v>52</v>
      </c>
      <c r="AM3" t="s">
        <v>53</v>
      </c>
      <c r="AN3" t="s">
        <v>54</v>
      </c>
      <c r="AO3" t="s">
        <v>55</v>
      </c>
    </row>
    <row r="4" spans="1:41" x14ac:dyDescent="0.25">
      <c r="A4">
        <v>13916</v>
      </c>
      <c r="B4" t="s">
        <v>56</v>
      </c>
      <c r="C4">
        <v>56</v>
      </c>
      <c r="E4">
        <v>4</v>
      </c>
      <c r="F4">
        <v>22</v>
      </c>
      <c r="H4">
        <v>3</v>
      </c>
      <c r="L4">
        <v>13</v>
      </c>
      <c r="M4">
        <v>10</v>
      </c>
      <c r="AH4">
        <v>2</v>
      </c>
      <c r="AI4">
        <v>2</v>
      </c>
    </row>
    <row r="5" spans="1:41" x14ac:dyDescent="0.25">
      <c r="A5">
        <v>13917</v>
      </c>
      <c r="B5" t="s">
        <v>56</v>
      </c>
      <c r="C5">
        <v>56</v>
      </c>
      <c r="E5">
        <v>5</v>
      </c>
      <c r="F5">
        <v>23</v>
      </c>
      <c r="H5">
        <v>3</v>
      </c>
      <c r="L5">
        <v>12</v>
      </c>
      <c r="M5">
        <v>7</v>
      </c>
      <c r="AH5">
        <v>3</v>
      </c>
      <c r="AI5">
        <v>3</v>
      </c>
    </row>
    <row r="6" spans="1:41" x14ac:dyDescent="0.25">
      <c r="A6">
        <v>15221</v>
      </c>
      <c r="B6" t="s">
        <v>57</v>
      </c>
      <c r="C6">
        <v>2</v>
      </c>
      <c r="L6">
        <v>1</v>
      </c>
      <c r="M6">
        <v>1</v>
      </c>
    </row>
    <row r="7" spans="1:41" x14ac:dyDescent="0.25">
      <c r="A7">
        <v>15222</v>
      </c>
      <c r="B7" t="s">
        <v>57</v>
      </c>
      <c r="C7">
        <v>15</v>
      </c>
      <c r="F7">
        <v>6</v>
      </c>
      <c r="L7">
        <v>1</v>
      </c>
      <c r="M7">
        <v>4</v>
      </c>
      <c r="AI7">
        <v>4</v>
      </c>
    </row>
    <row r="8" spans="1:41" x14ac:dyDescent="0.25">
      <c r="A8">
        <v>15224</v>
      </c>
      <c r="B8" t="s">
        <v>57</v>
      </c>
      <c r="C8">
        <v>26</v>
      </c>
      <c r="F8">
        <v>1</v>
      </c>
      <c r="L8">
        <v>9</v>
      </c>
      <c r="M8">
        <v>6</v>
      </c>
      <c r="AI8">
        <v>10</v>
      </c>
    </row>
    <row r="9" spans="1:41" x14ac:dyDescent="0.25">
      <c r="A9">
        <v>15225</v>
      </c>
      <c r="B9" t="s">
        <v>57</v>
      </c>
      <c r="C9">
        <v>3</v>
      </c>
      <c r="F9">
        <v>3</v>
      </c>
    </row>
    <row r="10" spans="1:41" x14ac:dyDescent="0.25">
      <c r="A10">
        <v>15226</v>
      </c>
      <c r="B10" t="s">
        <v>57</v>
      </c>
      <c r="C10">
        <v>3</v>
      </c>
      <c r="M10">
        <v>1</v>
      </c>
      <c r="AJ10">
        <v>2</v>
      </c>
    </row>
    <row r="11" spans="1:41" x14ac:dyDescent="0.25">
      <c r="A11">
        <v>15227</v>
      </c>
      <c r="B11" t="s">
        <v>57</v>
      </c>
      <c r="C11">
        <v>5</v>
      </c>
      <c r="G11">
        <v>1</v>
      </c>
      <c r="AJ11">
        <v>4</v>
      </c>
    </row>
    <row r="12" spans="1:41" x14ac:dyDescent="0.25">
      <c r="A12">
        <v>15228</v>
      </c>
      <c r="B12" t="s">
        <v>57</v>
      </c>
      <c r="C12">
        <v>29</v>
      </c>
      <c r="E12">
        <v>4</v>
      </c>
      <c r="F12">
        <v>5</v>
      </c>
      <c r="L12">
        <v>1</v>
      </c>
      <c r="M12">
        <v>4</v>
      </c>
      <c r="AI12">
        <v>10</v>
      </c>
      <c r="AJ12">
        <v>5</v>
      </c>
    </row>
    <row r="13" spans="1:41" x14ac:dyDescent="0.25">
      <c r="A13">
        <v>15229</v>
      </c>
      <c r="B13" t="s">
        <v>57</v>
      </c>
      <c r="C13">
        <v>22</v>
      </c>
      <c r="F13">
        <v>3</v>
      </c>
      <c r="L13">
        <v>1</v>
      </c>
      <c r="M13">
        <v>4</v>
      </c>
      <c r="AI13">
        <v>6</v>
      </c>
      <c r="AJ13">
        <v>8</v>
      </c>
    </row>
    <row r="14" spans="1:41" x14ac:dyDescent="0.25">
      <c r="A14">
        <v>15517</v>
      </c>
      <c r="B14" t="s">
        <v>57</v>
      </c>
      <c r="C14">
        <v>2</v>
      </c>
      <c r="AH14">
        <v>2</v>
      </c>
    </row>
    <row r="15" spans="1:41" x14ac:dyDescent="0.25">
      <c r="A15">
        <v>15518</v>
      </c>
      <c r="B15" t="s">
        <v>57</v>
      </c>
      <c r="C15">
        <v>3</v>
      </c>
      <c r="F15">
        <v>3</v>
      </c>
    </row>
    <row r="16" spans="1:41" x14ac:dyDescent="0.25">
      <c r="A16">
        <v>15520</v>
      </c>
      <c r="B16" t="s">
        <v>57</v>
      </c>
      <c r="C16">
        <v>3</v>
      </c>
      <c r="F16">
        <v>2</v>
      </c>
      <c r="H16">
        <v>1</v>
      </c>
    </row>
    <row r="17" spans="1:41" x14ac:dyDescent="0.25">
      <c r="A17">
        <v>15521</v>
      </c>
      <c r="B17" t="s">
        <v>57</v>
      </c>
      <c r="C17">
        <v>19</v>
      </c>
      <c r="E17">
        <v>2</v>
      </c>
      <c r="F17">
        <v>5</v>
      </c>
      <c r="AO17">
        <v>12</v>
      </c>
    </row>
    <row r="18" spans="1:41" x14ac:dyDescent="0.25">
      <c r="A18">
        <v>15522</v>
      </c>
      <c r="B18" t="s">
        <v>57</v>
      </c>
      <c r="C18">
        <v>17</v>
      </c>
      <c r="AO18">
        <v>17</v>
      </c>
    </row>
    <row r="19" spans="1:41" x14ac:dyDescent="0.25">
      <c r="A19">
        <v>15523</v>
      </c>
      <c r="B19" t="s">
        <v>57</v>
      </c>
      <c r="C19">
        <v>16</v>
      </c>
      <c r="L19">
        <v>2</v>
      </c>
      <c r="M19">
        <v>6</v>
      </c>
      <c r="AI19">
        <v>7</v>
      </c>
      <c r="AO19">
        <v>1</v>
      </c>
    </row>
    <row r="20" spans="1:41" x14ac:dyDescent="0.25">
      <c r="A20">
        <v>15524</v>
      </c>
      <c r="B20" t="s">
        <v>57</v>
      </c>
      <c r="C20">
        <v>3</v>
      </c>
      <c r="F20">
        <v>1</v>
      </c>
      <c r="AI20">
        <v>2</v>
      </c>
    </row>
    <row r="21" spans="1:41" x14ac:dyDescent="0.25">
      <c r="A21">
        <v>15525</v>
      </c>
      <c r="B21" t="s">
        <v>57</v>
      </c>
      <c r="C21">
        <v>1</v>
      </c>
      <c r="AO21">
        <v>1</v>
      </c>
    </row>
    <row r="22" spans="1:41" x14ac:dyDescent="0.25">
      <c r="A22">
        <v>15532</v>
      </c>
      <c r="B22" t="s">
        <v>57</v>
      </c>
      <c r="C22">
        <v>5</v>
      </c>
      <c r="F22">
        <v>1</v>
      </c>
      <c r="AH22">
        <v>4</v>
      </c>
    </row>
    <row r="23" spans="1:41" x14ac:dyDescent="0.25">
      <c r="A23">
        <v>15535</v>
      </c>
      <c r="B23" t="s">
        <v>57</v>
      </c>
      <c r="C23">
        <v>1</v>
      </c>
      <c r="AH23">
        <v>1</v>
      </c>
    </row>
    <row r="24" spans="1:41" x14ac:dyDescent="0.25">
      <c r="A24">
        <v>15538</v>
      </c>
      <c r="B24" t="s">
        <v>57</v>
      </c>
      <c r="C24">
        <v>2</v>
      </c>
      <c r="G24">
        <v>1</v>
      </c>
      <c r="AJ24">
        <v>1</v>
      </c>
    </row>
    <row r="25" spans="1:41" x14ac:dyDescent="0.25">
      <c r="A25">
        <v>15539</v>
      </c>
      <c r="B25" t="s">
        <v>57</v>
      </c>
      <c r="C25">
        <v>3</v>
      </c>
      <c r="G25">
        <v>3</v>
      </c>
    </row>
    <row r="26" spans="1:41" x14ac:dyDescent="0.25">
      <c r="A26">
        <v>15541</v>
      </c>
      <c r="B26" t="s">
        <v>57</v>
      </c>
      <c r="C26">
        <v>1</v>
      </c>
      <c r="F26">
        <v>1</v>
      </c>
    </row>
    <row r="27" spans="1:41" x14ac:dyDescent="0.25">
      <c r="A27">
        <v>15542</v>
      </c>
      <c r="B27" t="s">
        <v>57</v>
      </c>
      <c r="C27">
        <v>3</v>
      </c>
      <c r="G27">
        <v>3</v>
      </c>
    </row>
    <row r="28" spans="1:41" x14ac:dyDescent="0.25">
      <c r="A28">
        <v>15543</v>
      </c>
      <c r="B28" t="s">
        <v>57</v>
      </c>
      <c r="C28">
        <v>7</v>
      </c>
      <c r="F28">
        <v>2</v>
      </c>
      <c r="AH28">
        <v>5</v>
      </c>
    </row>
    <row r="29" spans="1:41" x14ac:dyDescent="0.25">
      <c r="A29">
        <v>15544</v>
      </c>
      <c r="B29" t="s">
        <v>57</v>
      </c>
      <c r="C29">
        <v>6</v>
      </c>
      <c r="F29">
        <v>3</v>
      </c>
      <c r="AH29">
        <v>3</v>
      </c>
    </row>
    <row r="30" spans="1:41" x14ac:dyDescent="0.25">
      <c r="A30">
        <v>16064</v>
      </c>
      <c r="B30" t="s">
        <v>58</v>
      </c>
      <c r="C30">
        <v>6</v>
      </c>
      <c r="M30">
        <v>1</v>
      </c>
      <c r="AH30">
        <v>3</v>
      </c>
      <c r="AI30">
        <v>2</v>
      </c>
    </row>
    <row r="31" spans="1:41" x14ac:dyDescent="0.25">
      <c r="A31">
        <v>16065</v>
      </c>
      <c r="B31" t="s">
        <v>58</v>
      </c>
      <c r="C31">
        <v>19</v>
      </c>
      <c r="M31">
        <v>2</v>
      </c>
      <c r="AH31">
        <v>2</v>
      </c>
      <c r="AI31">
        <v>7</v>
      </c>
      <c r="AJ31">
        <v>8</v>
      </c>
    </row>
    <row r="32" spans="1:41" x14ac:dyDescent="0.25">
      <c r="A32">
        <v>16066</v>
      </c>
      <c r="B32" t="s">
        <v>58</v>
      </c>
      <c r="C32">
        <v>7</v>
      </c>
      <c r="M32">
        <v>1</v>
      </c>
      <c r="AH32">
        <v>5</v>
      </c>
      <c r="AJ32">
        <v>1</v>
      </c>
    </row>
    <row r="33" spans="1:40" x14ac:dyDescent="0.25">
      <c r="A33">
        <v>16067</v>
      </c>
      <c r="B33" t="s">
        <v>58</v>
      </c>
      <c r="C33">
        <v>5</v>
      </c>
      <c r="AH33">
        <v>3</v>
      </c>
      <c r="AI33">
        <v>1</v>
      </c>
      <c r="AJ33">
        <v>1</v>
      </c>
    </row>
    <row r="34" spans="1:40" x14ac:dyDescent="0.25">
      <c r="A34">
        <v>16068</v>
      </c>
      <c r="B34" t="s">
        <v>58</v>
      </c>
      <c r="C34">
        <v>9</v>
      </c>
      <c r="L34">
        <v>2</v>
      </c>
      <c r="M34">
        <v>1</v>
      </c>
      <c r="AH34">
        <v>6</v>
      </c>
    </row>
    <row r="35" spans="1:40" x14ac:dyDescent="0.25">
      <c r="A35">
        <v>16069</v>
      </c>
      <c r="B35" t="s">
        <v>58</v>
      </c>
      <c r="C35">
        <v>4</v>
      </c>
      <c r="L35">
        <v>3</v>
      </c>
      <c r="AI35">
        <v>1</v>
      </c>
    </row>
    <row r="36" spans="1:40" x14ac:dyDescent="0.25">
      <c r="A36">
        <v>16070</v>
      </c>
      <c r="B36" t="s">
        <v>58</v>
      </c>
      <c r="C36">
        <v>2</v>
      </c>
      <c r="L36">
        <v>1</v>
      </c>
      <c r="AI36">
        <v>1</v>
      </c>
    </row>
    <row r="37" spans="1:40" x14ac:dyDescent="0.25">
      <c r="A37">
        <v>16071</v>
      </c>
      <c r="B37" t="s">
        <v>58</v>
      </c>
      <c r="C37">
        <v>10</v>
      </c>
      <c r="L37">
        <v>6</v>
      </c>
      <c r="AH37">
        <v>2</v>
      </c>
      <c r="AI37">
        <v>2</v>
      </c>
    </row>
    <row r="38" spans="1:40" x14ac:dyDescent="0.25">
      <c r="A38">
        <v>16072</v>
      </c>
      <c r="B38" t="s">
        <v>58</v>
      </c>
      <c r="C38">
        <v>4</v>
      </c>
      <c r="L38">
        <v>4</v>
      </c>
    </row>
    <row r="39" spans="1:40" x14ac:dyDescent="0.25">
      <c r="A39">
        <v>16073</v>
      </c>
      <c r="B39" t="s">
        <v>58</v>
      </c>
      <c r="C39">
        <v>10</v>
      </c>
      <c r="L39">
        <v>1</v>
      </c>
      <c r="M39">
        <v>3</v>
      </c>
      <c r="AI39">
        <v>6</v>
      </c>
    </row>
    <row r="40" spans="1:40" x14ac:dyDescent="0.25">
      <c r="A40">
        <v>16074</v>
      </c>
      <c r="B40" t="s">
        <v>58</v>
      </c>
      <c r="C40">
        <v>6</v>
      </c>
      <c r="M40">
        <v>1</v>
      </c>
      <c r="AI40">
        <v>5</v>
      </c>
    </row>
    <row r="41" spans="1:40" x14ac:dyDescent="0.25">
      <c r="A41">
        <v>16075</v>
      </c>
      <c r="B41" t="s">
        <v>58</v>
      </c>
      <c r="C41">
        <v>16</v>
      </c>
      <c r="L41">
        <v>7</v>
      </c>
      <c r="M41">
        <v>4</v>
      </c>
      <c r="AI41">
        <v>5</v>
      </c>
    </row>
    <row r="42" spans="1:40" x14ac:dyDescent="0.25">
      <c r="A42">
        <v>16076</v>
      </c>
      <c r="B42" t="s">
        <v>58</v>
      </c>
      <c r="C42">
        <v>1</v>
      </c>
      <c r="AH42">
        <v>1</v>
      </c>
    </row>
    <row r="43" spans="1:40" x14ac:dyDescent="0.25">
      <c r="A43">
        <v>16078</v>
      </c>
      <c r="B43" t="s">
        <v>58</v>
      </c>
      <c r="C43">
        <v>1</v>
      </c>
      <c r="AH43">
        <v>1</v>
      </c>
    </row>
    <row r="44" spans="1:40" x14ac:dyDescent="0.25">
      <c r="A44">
        <v>16079</v>
      </c>
      <c r="B44" t="s">
        <v>58</v>
      </c>
      <c r="C44">
        <v>4</v>
      </c>
      <c r="L44">
        <v>1</v>
      </c>
      <c r="M44">
        <v>1</v>
      </c>
      <c r="AH44">
        <v>2</v>
      </c>
    </row>
    <row r="45" spans="1:40" x14ac:dyDescent="0.25">
      <c r="A45">
        <v>16081</v>
      </c>
      <c r="B45" t="s">
        <v>58</v>
      </c>
      <c r="C45">
        <v>3</v>
      </c>
      <c r="M45">
        <v>3</v>
      </c>
    </row>
    <row r="46" spans="1:40" x14ac:dyDescent="0.25">
      <c r="A46">
        <v>16083</v>
      </c>
      <c r="B46" t="s">
        <v>58</v>
      </c>
      <c r="C46">
        <v>6</v>
      </c>
      <c r="M46">
        <v>3</v>
      </c>
      <c r="AH46">
        <v>2</v>
      </c>
      <c r="AI46">
        <v>1</v>
      </c>
    </row>
    <row r="47" spans="1:40" x14ac:dyDescent="0.25">
      <c r="A47">
        <v>25039</v>
      </c>
      <c r="B47" t="s">
        <v>59</v>
      </c>
      <c r="C47">
        <v>13465</v>
      </c>
      <c r="I47">
        <v>107</v>
      </c>
      <c r="J47">
        <v>451</v>
      </c>
      <c r="K47">
        <v>456</v>
      </c>
      <c r="L47">
        <v>462</v>
      </c>
      <c r="M47">
        <v>463</v>
      </c>
      <c r="N47">
        <v>470</v>
      </c>
      <c r="O47">
        <v>467</v>
      </c>
      <c r="P47">
        <v>467</v>
      </c>
      <c r="Q47">
        <v>472</v>
      </c>
      <c r="R47">
        <v>463</v>
      </c>
      <c r="S47">
        <v>474</v>
      </c>
      <c r="T47">
        <v>475</v>
      </c>
      <c r="U47">
        <v>464</v>
      </c>
      <c r="V47">
        <v>471</v>
      </c>
      <c r="W47">
        <v>450</v>
      </c>
      <c r="X47">
        <v>467</v>
      </c>
      <c r="Y47">
        <v>1</v>
      </c>
      <c r="Z47">
        <v>481</v>
      </c>
      <c r="AA47">
        <v>466</v>
      </c>
      <c r="AB47">
        <v>453</v>
      </c>
      <c r="AC47">
        <v>451</v>
      </c>
      <c r="AD47">
        <v>461</v>
      </c>
      <c r="AE47">
        <v>358</v>
      </c>
      <c r="AF47">
        <v>469</v>
      </c>
      <c r="AG47">
        <v>9</v>
      </c>
      <c r="AH47">
        <v>456</v>
      </c>
      <c r="AI47">
        <v>465</v>
      </c>
      <c r="AJ47">
        <v>472</v>
      </c>
      <c r="AK47">
        <v>454</v>
      </c>
      <c r="AL47">
        <v>468</v>
      </c>
      <c r="AM47">
        <v>455</v>
      </c>
      <c r="AN47">
        <v>467</v>
      </c>
    </row>
    <row r="48" spans="1:40" x14ac:dyDescent="0.25">
      <c r="A48">
        <v>29901</v>
      </c>
      <c r="B48" t="s">
        <v>60</v>
      </c>
      <c r="C48">
        <v>217</v>
      </c>
      <c r="D48">
        <v>217</v>
      </c>
    </row>
    <row r="49" spans="1:41" x14ac:dyDescent="0.25">
      <c r="A49">
        <v>60009</v>
      </c>
      <c r="B49" t="s">
        <v>60</v>
      </c>
      <c r="C49">
        <v>15</v>
      </c>
      <c r="F49">
        <v>6</v>
      </c>
      <c r="M49">
        <v>3</v>
      </c>
      <c r="AI49">
        <v>6</v>
      </c>
    </row>
    <row r="50" spans="1:41" x14ac:dyDescent="0.25">
      <c r="A50">
        <v>60682</v>
      </c>
      <c r="B50" t="s">
        <v>60</v>
      </c>
      <c r="C50">
        <v>26</v>
      </c>
      <c r="F50">
        <v>6</v>
      </c>
      <c r="G50">
        <v>9</v>
      </c>
      <c r="L50">
        <v>2</v>
      </c>
      <c r="AH50">
        <v>3</v>
      </c>
      <c r="AI50">
        <v>6</v>
      </c>
    </row>
    <row r="51" spans="1:41" x14ac:dyDescent="0.25">
      <c r="A51">
        <v>60683</v>
      </c>
      <c r="B51" t="s">
        <v>60</v>
      </c>
      <c r="C51">
        <v>32</v>
      </c>
      <c r="E51">
        <v>1</v>
      </c>
      <c r="F51">
        <v>7</v>
      </c>
      <c r="G51">
        <v>2</v>
      </c>
      <c r="H51">
        <v>11</v>
      </c>
      <c r="M51">
        <v>4</v>
      </c>
      <c r="AH51">
        <v>3</v>
      </c>
      <c r="AI51">
        <v>2</v>
      </c>
      <c r="AJ51">
        <v>2</v>
      </c>
    </row>
    <row r="52" spans="1:41" x14ac:dyDescent="0.25">
      <c r="A52">
        <v>60684</v>
      </c>
      <c r="B52" t="s">
        <v>60</v>
      </c>
      <c r="C52">
        <v>24</v>
      </c>
      <c r="F52">
        <v>3</v>
      </c>
      <c r="G52">
        <v>7</v>
      </c>
      <c r="AH52">
        <v>7</v>
      </c>
      <c r="AI52">
        <v>3</v>
      </c>
      <c r="AJ52">
        <v>4</v>
      </c>
    </row>
    <row r="53" spans="1:41" x14ac:dyDescent="0.25">
      <c r="A53">
        <v>60685</v>
      </c>
      <c r="B53" t="s">
        <v>60</v>
      </c>
      <c r="C53">
        <v>16</v>
      </c>
      <c r="E53">
        <v>1</v>
      </c>
      <c r="F53">
        <v>3</v>
      </c>
      <c r="L53">
        <v>3</v>
      </c>
      <c r="M53">
        <v>3</v>
      </c>
      <c r="AH53">
        <v>4</v>
      </c>
      <c r="AI53">
        <v>2</v>
      </c>
    </row>
    <row r="54" spans="1:41" x14ac:dyDescent="0.25">
      <c r="A54">
        <v>60686</v>
      </c>
      <c r="B54" t="s">
        <v>60</v>
      </c>
      <c r="C54">
        <v>39</v>
      </c>
      <c r="E54">
        <v>1</v>
      </c>
      <c r="F54">
        <v>5</v>
      </c>
      <c r="H54">
        <v>5</v>
      </c>
      <c r="L54">
        <v>3</v>
      </c>
      <c r="M54">
        <v>2</v>
      </c>
      <c r="AH54">
        <v>6</v>
      </c>
      <c r="AI54">
        <v>5</v>
      </c>
      <c r="AJ54">
        <v>2</v>
      </c>
      <c r="AO54">
        <v>10</v>
      </c>
    </row>
    <row r="55" spans="1:41" x14ac:dyDescent="0.25">
      <c r="A55">
        <v>60687</v>
      </c>
      <c r="B55" t="s">
        <v>60</v>
      </c>
      <c r="C55">
        <v>18</v>
      </c>
      <c r="F55">
        <v>2</v>
      </c>
      <c r="H55">
        <v>5</v>
      </c>
      <c r="L55">
        <v>1</v>
      </c>
      <c r="M55">
        <v>1</v>
      </c>
      <c r="AH55">
        <v>2</v>
      </c>
      <c r="AI55">
        <v>3</v>
      </c>
      <c r="AJ55">
        <v>3</v>
      </c>
      <c r="AO55">
        <v>1</v>
      </c>
    </row>
    <row r="56" spans="1:41" x14ac:dyDescent="0.25">
      <c r="A56">
        <v>60688</v>
      </c>
      <c r="B56" t="s">
        <v>60</v>
      </c>
      <c r="C56">
        <v>37</v>
      </c>
      <c r="E56">
        <v>2</v>
      </c>
      <c r="F56">
        <v>5</v>
      </c>
      <c r="H56">
        <v>2</v>
      </c>
      <c r="L56">
        <v>2</v>
      </c>
      <c r="M56">
        <v>7</v>
      </c>
      <c r="AH56">
        <v>3</v>
      </c>
      <c r="AI56">
        <v>9</v>
      </c>
      <c r="AJ56">
        <v>1</v>
      </c>
      <c r="AO56">
        <v>6</v>
      </c>
    </row>
    <row r="57" spans="1:41" x14ac:dyDescent="0.25">
      <c r="A57">
        <v>60689</v>
      </c>
      <c r="B57" t="s">
        <v>60</v>
      </c>
      <c r="C57">
        <v>63</v>
      </c>
      <c r="E57">
        <v>6</v>
      </c>
      <c r="F57">
        <v>6</v>
      </c>
      <c r="H57">
        <v>11</v>
      </c>
      <c r="L57">
        <v>4</v>
      </c>
      <c r="M57">
        <v>3</v>
      </c>
      <c r="AH57">
        <v>7</v>
      </c>
      <c r="AI57">
        <v>15</v>
      </c>
      <c r="AJ57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8"/>
  <sheetViews>
    <sheetView workbookViewId="0">
      <selection activeCell="A2" sqref="A2"/>
    </sheetView>
  </sheetViews>
  <sheetFormatPr defaultRowHeight="15" x14ac:dyDescent="0.25"/>
  <cols>
    <col min="3" max="3" width="15.140625" bestFit="1" customWidth="1"/>
    <col min="4" max="4" width="20.28515625" bestFit="1" customWidth="1"/>
    <col min="5" max="5" width="19.28515625" style="5" customWidth="1"/>
    <col min="6" max="6" width="10.42578125" bestFit="1" customWidth="1"/>
    <col min="7" max="7" width="11.5703125" bestFit="1" customWidth="1"/>
    <col min="8" max="10" width="11.5703125" style="10" customWidth="1"/>
    <col min="11" max="11" width="11.85546875" style="10" customWidth="1"/>
  </cols>
  <sheetData>
    <row r="1" spans="1:12" x14ac:dyDescent="0.25">
      <c r="A1" t="s">
        <v>111</v>
      </c>
    </row>
    <row r="3" spans="1:12" x14ac:dyDescent="0.25">
      <c r="A3" t="s">
        <v>69</v>
      </c>
      <c r="B3" t="s">
        <v>70</v>
      </c>
      <c r="C3" t="s">
        <v>71</v>
      </c>
      <c r="D3" t="s">
        <v>72</v>
      </c>
      <c r="E3" s="5" t="s">
        <v>73</v>
      </c>
      <c r="G3" t="s">
        <v>74</v>
      </c>
      <c r="H3" s="23" t="s">
        <v>80</v>
      </c>
      <c r="I3" s="23"/>
      <c r="J3" s="23"/>
      <c r="K3" s="23"/>
    </row>
    <row r="4" spans="1:12" x14ac:dyDescent="0.25">
      <c r="A4" s="6">
        <v>66</v>
      </c>
      <c r="B4" s="6">
        <v>2</v>
      </c>
      <c r="C4" s="7">
        <v>42586.055555555555</v>
      </c>
      <c r="D4" s="7">
        <v>42586.132175925923</v>
      </c>
      <c r="E4" s="8">
        <f t="shared" ref="E4:E35" si="0">+(D4-C4)*24*60</f>
        <v>110.33333332976326</v>
      </c>
      <c r="F4" s="9"/>
      <c r="H4" s="10" t="s">
        <v>75</v>
      </c>
      <c r="I4" s="10" t="s">
        <v>76</v>
      </c>
      <c r="J4" s="10" t="s">
        <v>77</v>
      </c>
      <c r="K4" s="10" t="s">
        <v>78</v>
      </c>
      <c r="L4" s="11"/>
    </row>
    <row r="5" spans="1:12" x14ac:dyDescent="0.25">
      <c r="A5" s="6">
        <v>66</v>
      </c>
      <c r="B5" s="6">
        <v>4</v>
      </c>
      <c r="C5" s="7">
        <v>42586.531481481485</v>
      </c>
      <c r="D5" s="7">
        <v>42586.600358796299</v>
      </c>
      <c r="E5" s="8">
        <f t="shared" si="0"/>
        <v>99.183333332184702</v>
      </c>
      <c r="G5">
        <v>1</v>
      </c>
      <c r="H5" s="12">
        <f>+SUMIF($B$4:$B$5,$G5,$E$4:$E$5)</f>
        <v>0</v>
      </c>
      <c r="I5" s="12">
        <f>+SUMIF($B$6:$B$18,$G5,$E$6:$E$18)</f>
        <v>164.9333333526738</v>
      </c>
      <c r="J5" s="12">
        <f>+SUMIF($B$19:$B$43,$G5,$E$19:$E$43)</f>
        <v>201.0666666564066</v>
      </c>
      <c r="K5" s="12">
        <f>+SUMIF($B$4:$B$43,$G5,$E$4:$E$43)</f>
        <v>366.0000000090804</v>
      </c>
      <c r="L5" s="3"/>
    </row>
    <row r="6" spans="1:12" x14ac:dyDescent="0.25">
      <c r="A6" s="13">
        <v>70</v>
      </c>
      <c r="B6" s="13">
        <v>1</v>
      </c>
      <c r="C6" s="14">
        <v>42785.34302083333</v>
      </c>
      <c r="D6" s="14">
        <v>42785.358298611114</v>
      </c>
      <c r="E6" s="15">
        <f t="shared" si="0"/>
        <v>22.000000008847564</v>
      </c>
      <c r="G6">
        <v>2</v>
      </c>
      <c r="H6" s="12">
        <f>+SUMIF($B$4:$B$5,$G6,$E$4:$E$5)</f>
        <v>110.33333332976326</v>
      </c>
      <c r="I6" s="12">
        <f>+SUMIF($B$6:$B$18,$G6,$E$6:$E$18)</f>
        <v>272.70000000251457</v>
      </c>
      <c r="J6" s="12">
        <f>+SUMIF($B$19:$B$43,$G6,$E$19:$E$43)</f>
        <v>516.56666667899117</v>
      </c>
      <c r="K6" s="12">
        <f>+SUMIF($B$4:$B$43,$G6,$E$4:$E$43)</f>
        <v>899.600000011269</v>
      </c>
      <c r="L6" s="3"/>
    </row>
    <row r="7" spans="1:12" x14ac:dyDescent="0.25">
      <c r="A7" s="13">
        <v>70</v>
      </c>
      <c r="B7" s="13">
        <v>1</v>
      </c>
      <c r="C7" s="14">
        <v>42785.436099537037</v>
      </c>
      <c r="D7" s="14">
        <v>42785.456932870373</v>
      </c>
      <c r="E7" s="15">
        <f t="shared" si="0"/>
        <v>30.00000000349246</v>
      </c>
      <c r="F7" s="16"/>
      <c r="G7">
        <v>3</v>
      </c>
      <c r="H7" s="12">
        <f>+SUMIF($B$4:$B$5,$G7,$E$4:$E$5)</f>
        <v>0</v>
      </c>
      <c r="I7" s="12">
        <f>+SUMIF($B$6:$B$18,$G7,$E$6:$E$18)</f>
        <v>136.86666665249504</v>
      </c>
      <c r="J7" s="12">
        <f>+SUMIF($B$19:$B$43,$G7,$E$19:$E$43)</f>
        <v>134.95000000926666</v>
      </c>
      <c r="K7" s="12">
        <f>+SUMIF($B$4:$B$43,$G7,$E$4:$E$43)</f>
        <v>271.8166666617617</v>
      </c>
      <c r="L7" s="3"/>
    </row>
    <row r="8" spans="1:12" x14ac:dyDescent="0.25">
      <c r="A8" s="13">
        <v>70</v>
      </c>
      <c r="B8" s="13">
        <v>1</v>
      </c>
      <c r="C8" s="14">
        <v>42798.434687499997</v>
      </c>
      <c r="D8" s="14">
        <v>42798.468715277777</v>
      </c>
      <c r="E8" s="15">
        <f t="shared" si="0"/>
        <v>49.000000002561137</v>
      </c>
      <c r="G8">
        <v>4</v>
      </c>
      <c r="H8" s="12">
        <f>+SUMIF($B$4:$B$5,$G8,$E$4:$E$5)</f>
        <v>99.183333332184702</v>
      </c>
      <c r="I8" s="12">
        <f>+SUMIF($B$6:$B$18,$G8,$E$6:$E$18)</f>
        <v>113.65000000689179</v>
      </c>
      <c r="J8" s="12">
        <f>+SUMIF($B$19:$B$43,$G8,$E$19:$E$43)</f>
        <v>309.0500000026077</v>
      </c>
      <c r="K8" s="12">
        <f>+SUMIF($B$4:$B$43,$G8,$E$4:$E$43)</f>
        <v>521.88333334168419</v>
      </c>
      <c r="L8" s="3"/>
    </row>
    <row r="9" spans="1:12" x14ac:dyDescent="0.25">
      <c r="A9" s="13">
        <v>70</v>
      </c>
      <c r="B9" s="13">
        <v>1</v>
      </c>
      <c r="C9" s="14">
        <v>42798.557974537034</v>
      </c>
      <c r="D9" s="14">
        <v>42798.602372685185</v>
      </c>
      <c r="E9" s="15">
        <f t="shared" si="0"/>
        <v>63.933333337772638</v>
      </c>
      <c r="G9">
        <v>5</v>
      </c>
      <c r="H9" s="12">
        <f>+SUMIF($B$4:$B$5,$G9,$E$4:$E$5)</f>
        <v>0</v>
      </c>
      <c r="I9" s="12">
        <f>+SUMIF($B$6:$B$18,$G9,$E$6:$E$18)</f>
        <v>84.000000011874363</v>
      </c>
      <c r="J9" s="12">
        <f>+SUMIF($B$19:$B$43,$G9,$E$19:$E$43)</f>
        <v>246.58333333907649</v>
      </c>
      <c r="K9" s="12">
        <f>+SUMIF($B$4:$B$43,$G9,$E$4:$E$43)</f>
        <v>330.58333335095085</v>
      </c>
      <c r="L9" s="3"/>
    </row>
    <row r="10" spans="1:12" x14ac:dyDescent="0.25">
      <c r="A10" s="13">
        <v>70</v>
      </c>
      <c r="B10" s="13">
        <v>2</v>
      </c>
      <c r="C10" s="14">
        <v>42784.550162037034</v>
      </c>
      <c r="D10" s="14">
        <v>42784.594513888886</v>
      </c>
      <c r="E10" s="15">
        <f t="shared" si="0"/>
        <v>63.866666665999219</v>
      </c>
    </row>
    <row r="11" spans="1:12" x14ac:dyDescent="0.25">
      <c r="A11" s="13">
        <v>70</v>
      </c>
      <c r="B11" s="13">
        <v>2</v>
      </c>
      <c r="C11" s="14">
        <v>42785.308993055558</v>
      </c>
      <c r="D11" s="14">
        <v>42785.336770833332</v>
      </c>
      <c r="E11" s="15">
        <f t="shared" si="0"/>
        <v>39.999999994179234</v>
      </c>
      <c r="G11" t="s">
        <v>15</v>
      </c>
      <c r="H11" s="12">
        <f>+SUM(H5:H9)</f>
        <v>209.51666666194797</v>
      </c>
      <c r="I11" s="12">
        <f>+SUM(I5:I9)</f>
        <v>772.15000002644956</v>
      </c>
      <c r="J11" s="12">
        <f>+SUM(J5:J9)</f>
        <v>1408.2166666863486</v>
      </c>
      <c r="K11" s="12">
        <f>+SUM(K5:K9)</f>
        <v>2389.8833333747461</v>
      </c>
    </row>
    <row r="12" spans="1:12" x14ac:dyDescent="0.25">
      <c r="A12" s="13">
        <v>70</v>
      </c>
      <c r="B12" s="13">
        <v>2</v>
      </c>
      <c r="C12" s="14">
        <v>42785.473599537036</v>
      </c>
      <c r="D12" s="14">
        <v>42785.53601851852</v>
      </c>
      <c r="E12" s="15">
        <f t="shared" si="0"/>
        <v>89.883333337493241</v>
      </c>
    </row>
    <row r="13" spans="1:12" x14ac:dyDescent="0.25">
      <c r="A13" s="13">
        <v>70</v>
      </c>
      <c r="B13" s="13">
        <v>2</v>
      </c>
      <c r="C13" s="14">
        <v>42798.614745370367</v>
      </c>
      <c r="D13" s="14">
        <v>42798.669571759259</v>
      </c>
      <c r="E13" s="15">
        <f t="shared" si="0"/>
        <v>78.950000004842877</v>
      </c>
    </row>
    <row r="14" spans="1:12" x14ac:dyDescent="0.25">
      <c r="A14" s="13">
        <v>70</v>
      </c>
      <c r="B14" s="13">
        <v>3</v>
      </c>
      <c r="C14" s="14">
        <v>42784.943738425929</v>
      </c>
      <c r="D14" s="14">
        <v>42784.986793981479</v>
      </c>
      <c r="E14" s="15">
        <f t="shared" si="0"/>
        <v>61.999999992549419</v>
      </c>
    </row>
    <row r="15" spans="1:12" x14ac:dyDescent="0.25">
      <c r="A15" s="13">
        <v>70</v>
      </c>
      <c r="B15" s="13">
        <v>3</v>
      </c>
      <c r="C15" s="14">
        <v>42797.734537037039</v>
      </c>
      <c r="D15" s="14">
        <v>42797.786527777775</v>
      </c>
      <c r="E15" s="15">
        <f t="shared" si="0"/>
        <v>74.866666659945622</v>
      </c>
    </row>
    <row r="16" spans="1:12" x14ac:dyDescent="0.25">
      <c r="A16" s="13">
        <v>70</v>
      </c>
      <c r="B16" s="13">
        <v>4</v>
      </c>
      <c r="C16" s="14">
        <v>42784.811342592591</v>
      </c>
      <c r="D16" s="14">
        <v>42784.890266203707</v>
      </c>
      <c r="E16" s="15">
        <f t="shared" si="0"/>
        <v>113.65000000689179</v>
      </c>
    </row>
    <row r="17" spans="1:5" x14ac:dyDescent="0.25">
      <c r="A17" s="13">
        <v>70</v>
      </c>
      <c r="B17" s="13">
        <v>5</v>
      </c>
      <c r="C17" s="14">
        <v>42785.176249999997</v>
      </c>
      <c r="D17" s="14">
        <v>42785.215833333335</v>
      </c>
      <c r="E17" s="15">
        <f t="shared" si="0"/>
        <v>57.000000007683411</v>
      </c>
    </row>
    <row r="18" spans="1:5" x14ac:dyDescent="0.25">
      <c r="A18" s="13">
        <v>70</v>
      </c>
      <c r="B18" s="13">
        <v>5</v>
      </c>
      <c r="C18" s="14">
        <v>42785.665949074071</v>
      </c>
      <c r="D18" s="14">
        <v>42785.684699074074</v>
      </c>
      <c r="E18" s="15">
        <f t="shared" si="0"/>
        <v>27.000000004190952</v>
      </c>
    </row>
    <row r="19" spans="1:5" x14ac:dyDescent="0.25">
      <c r="A19" s="17">
        <v>72</v>
      </c>
      <c r="B19" s="17">
        <v>1</v>
      </c>
      <c r="C19" s="18">
        <v>42875.486967592595</v>
      </c>
      <c r="D19" s="18">
        <v>42875.503888888888</v>
      </c>
      <c r="E19" s="19">
        <f t="shared" si="0"/>
        <v>24.36666666297242</v>
      </c>
    </row>
    <row r="20" spans="1:5" x14ac:dyDescent="0.25">
      <c r="A20" s="17">
        <v>72</v>
      </c>
      <c r="B20" s="17">
        <v>1</v>
      </c>
      <c r="C20" s="18">
        <v>42889.483217592591</v>
      </c>
      <c r="D20" s="18">
        <v>42889.499189814815</v>
      </c>
      <c r="E20" s="19">
        <f t="shared" si="0"/>
        <v>23.000000001629815</v>
      </c>
    </row>
    <row r="21" spans="1:5" x14ac:dyDescent="0.25">
      <c r="A21" s="17">
        <v>72</v>
      </c>
      <c r="B21" s="17">
        <v>1</v>
      </c>
      <c r="C21" s="18">
        <v>42889.517442129632</v>
      </c>
      <c r="D21" s="18">
        <v>42889.560868055552</v>
      </c>
      <c r="E21" s="19">
        <f t="shared" si="0"/>
        <v>62.533333324827254</v>
      </c>
    </row>
    <row r="22" spans="1:5" x14ac:dyDescent="0.25">
      <c r="A22" s="17">
        <v>72</v>
      </c>
      <c r="B22" s="17">
        <v>1</v>
      </c>
      <c r="C22" s="18">
        <v>42891.344328703701</v>
      </c>
      <c r="D22" s="18">
        <v>42891.407638888886</v>
      </c>
      <c r="E22" s="19">
        <f t="shared" si="0"/>
        <v>91.166666666977108</v>
      </c>
    </row>
    <row r="23" spans="1:5" x14ac:dyDescent="0.25">
      <c r="A23" s="17">
        <v>72</v>
      </c>
      <c r="B23" s="17">
        <v>2</v>
      </c>
      <c r="C23" s="18">
        <v>42874.465092592596</v>
      </c>
      <c r="D23" s="18">
        <v>42874.515081018515</v>
      </c>
      <c r="E23" s="19">
        <f t="shared" si="0"/>
        <v>71.983333323150873</v>
      </c>
    </row>
    <row r="24" spans="1:5" x14ac:dyDescent="0.25">
      <c r="A24" s="17">
        <v>72</v>
      </c>
      <c r="B24" s="17">
        <v>2</v>
      </c>
      <c r="C24" s="18">
        <v>42875.525601851848</v>
      </c>
      <c r="D24" s="18">
        <v>42875.561018518521</v>
      </c>
      <c r="E24" s="19">
        <f t="shared" si="0"/>
        <v>51.000000009080395</v>
      </c>
    </row>
    <row r="25" spans="1:5" x14ac:dyDescent="0.25">
      <c r="A25" s="17">
        <v>72</v>
      </c>
      <c r="B25" s="17">
        <v>2</v>
      </c>
      <c r="C25" s="18">
        <v>42889.442939814813</v>
      </c>
      <c r="D25" s="18">
        <v>42889.47488425926</v>
      </c>
      <c r="E25" s="19">
        <f t="shared" si="0"/>
        <v>46.000000003259629</v>
      </c>
    </row>
    <row r="26" spans="1:5" x14ac:dyDescent="0.25">
      <c r="A26" s="17">
        <v>72</v>
      </c>
      <c r="B26" s="17">
        <v>2</v>
      </c>
      <c r="C26" s="18">
        <v>42889.569189814814</v>
      </c>
      <c r="D26" s="18">
        <v>42889.610868055555</v>
      </c>
      <c r="E26" s="19">
        <f t="shared" si="0"/>
        <v>60.01666666707024</v>
      </c>
    </row>
    <row r="27" spans="1:5" x14ac:dyDescent="0.25">
      <c r="A27" s="17">
        <v>72</v>
      </c>
      <c r="B27" s="17">
        <v>2</v>
      </c>
      <c r="C27" s="18">
        <v>42890.294976851852</v>
      </c>
      <c r="D27" s="18">
        <v>42890.335243055553</v>
      </c>
      <c r="E27" s="19">
        <f t="shared" si="0"/>
        <v>57.983333329902962</v>
      </c>
    </row>
    <row r="28" spans="1:5" x14ac:dyDescent="0.25">
      <c r="A28" s="17">
        <v>72</v>
      </c>
      <c r="B28" s="17">
        <v>2</v>
      </c>
      <c r="C28" s="18">
        <v>42890.295532407406</v>
      </c>
      <c r="D28" s="18">
        <v>42890.372210648151</v>
      </c>
      <c r="E28" s="19">
        <f t="shared" si="0"/>
        <v>110.41666667209938</v>
      </c>
    </row>
    <row r="29" spans="1:5" x14ac:dyDescent="0.25">
      <c r="A29" s="17">
        <v>72</v>
      </c>
      <c r="B29" s="17">
        <v>2</v>
      </c>
      <c r="C29" s="18">
        <v>42891.231782407405</v>
      </c>
      <c r="D29" s="18">
        <v>42891.31453703704</v>
      </c>
      <c r="E29" s="19">
        <f t="shared" si="0"/>
        <v>119.16666667442769</v>
      </c>
    </row>
    <row r="30" spans="1:5" x14ac:dyDescent="0.25">
      <c r="A30" s="17">
        <v>72</v>
      </c>
      <c r="B30" s="17">
        <v>3</v>
      </c>
      <c r="C30" s="18">
        <v>42889.156921296293</v>
      </c>
      <c r="D30" s="18">
        <v>42889.210972222223</v>
      </c>
      <c r="E30" s="19">
        <f t="shared" si="0"/>
        <v>77.833333339076489</v>
      </c>
    </row>
    <row r="31" spans="1:5" x14ac:dyDescent="0.25">
      <c r="A31" s="17">
        <v>72</v>
      </c>
      <c r="B31" s="17">
        <v>3</v>
      </c>
      <c r="C31" s="18">
        <v>42890.766122685185</v>
      </c>
      <c r="D31" s="18">
        <v>42890.775555555556</v>
      </c>
      <c r="E31" s="19">
        <f t="shared" si="0"/>
        <v>13.583333333954215</v>
      </c>
    </row>
    <row r="32" spans="1:5" x14ac:dyDescent="0.25">
      <c r="A32" s="17">
        <v>72</v>
      </c>
      <c r="B32" s="17">
        <v>3</v>
      </c>
      <c r="C32" s="18">
        <v>42890.893680555557</v>
      </c>
      <c r="D32" s="18">
        <v>42890.92391203704</v>
      </c>
      <c r="E32" s="19">
        <f t="shared" si="0"/>
        <v>43.533333336235955</v>
      </c>
    </row>
    <row r="33" spans="1:5" x14ac:dyDescent="0.25">
      <c r="A33" s="17">
        <v>72</v>
      </c>
      <c r="B33" s="17">
        <v>4</v>
      </c>
      <c r="C33" s="18">
        <v>42874.76630787037</v>
      </c>
      <c r="D33" s="18">
        <v>42874.812615740739</v>
      </c>
      <c r="E33" s="19">
        <f t="shared" si="0"/>
        <v>66.683333331020549</v>
      </c>
    </row>
    <row r="34" spans="1:5" x14ac:dyDescent="0.25">
      <c r="A34" s="17">
        <v>72</v>
      </c>
      <c r="B34" s="17">
        <v>4</v>
      </c>
      <c r="C34" s="18">
        <v>42874.922986111109</v>
      </c>
      <c r="D34" s="18">
        <v>42874.971597222226</v>
      </c>
      <c r="E34" s="19">
        <f t="shared" si="0"/>
        <v>70.000000008149073</v>
      </c>
    </row>
    <row r="35" spans="1:5" x14ac:dyDescent="0.25">
      <c r="A35" s="17">
        <v>72</v>
      </c>
      <c r="B35" s="17">
        <v>4</v>
      </c>
      <c r="C35" s="18">
        <v>42889.101527777777</v>
      </c>
      <c r="D35" s="18">
        <v>42889.110335648147</v>
      </c>
      <c r="E35" s="19">
        <f t="shared" si="0"/>
        <v>12.683333333116025</v>
      </c>
    </row>
    <row r="36" spans="1:5" x14ac:dyDescent="0.25">
      <c r="A36" s="17">
        <v>72</v>
      </c>
      <c r="B36" s="17">
        <v>4</v>
      </c>
      <c r="C36" s="18">
        <v>42889.889062499999</v>
      </c>
      <c r="D36" s="18">
        <v>42889.946342592593</v>
      </c>
      <c r="E36" s="19">
        <f t="shared" ref="E36:E67" si="1">+(D36-C36)*24*60</f>
        <v>82.48333333642222</v>
      </c>
    </row>
    <row r="37" spans="1:5" x14ac:dyDescent="0.25">
      <c r="A37" s="17">
        <v>72</v>
      </c>
      <c r="B37" s="17">
        <v>4</v>
      </c>
      <c r="C37" s="18">
        <v>42890.043958333335</v>
      </c>
      <c r="D37" s="18">
        <v>42890.076597222222</v>
      </c>
      <c r="E37" s="19">
        <f t="shared" si="1"/>
        <v>46.999999996041879</v>
      </c>
    </row>
    <row r="38" spans="1:5" x14ac:dyDescent="0.25">
      <c r="A38" s="17">
        <v>72</v>
      </c>
      <c r="B38" s="17">
        <v>4</v>
      </c>
      <c r="C38" s="18">
        <v>42890.972928240742</v>
      </c>
      <c r="D38" s="18">
        <v>42890.993900462963</v>
      </c>
      <c r="E38" s="19">
        <f t="shared" si="1"/>
        <v>30.199999997857958</v>
      </c>
    </row>
    <row r="39" spans="1:5" x14ac:dyDescent="0.25">
      <c r="A39" s="17">
        <v>72</v>
      </c>
      <c r="B39" s="17">
        <v>5</v>
      </c>
      <c r="C39" s="18">
        <v>42874.630590277775</v>
      </c>
      <c r="D39" s="18">
        <v>42874.669895833336</v>
      </c>
      <c r="E39" s="19">
        <f t="shared" si="1"/>
        <v>56.600000008475035</v>
      </c>
    </row>
    <row r="40" spans="1:5" x14ac:dyDescent="0.25">
      <c r="A40" s="17">
        <v>72</v>
      </c>
      <c r="B40" s="17">
        <v>5</v>
      </c>
      <c r="C40" s="18">
        <v>42875.672962962963</v>
      </c>
      <c r="D40" s="18">
        <v>42875.690324074072</v>
      </c>
      <c r="E40" s="19">
        <f t="shared" si="1"/>
        <v>24.999999997671694</v>
      </c>
    </row>
    <row r="41" spans="1:5" x14ac:dyDescent="0.25">
      <c r="A41" s="17">
        <v>72</v>
      </c>
      <c r="B41" s="17">
        <v>5</v>
      </c>
      <c r="C41" s="18">
        <v>42888.96837962963</v>
      </c>
      <c r="D41" s="18">
        <v>42889.022164351853</v>
      </c>
      <c r="E41" s="19">
        <f t="shared" si="1"/>
        <v>77.449999999953434</v>
      </c>
    </row>
    <row r="42" spans="1:5" x14ac:dyDescent="0.25">
      <c r="A42" s="17">
        <v>72</v>
      </c>
      <c r="B42" s="17">
        <v>5</v>
      </c>
      <c r="C42" s="18">
        <v>42889.697060185186</v>
      </c>
      <c r="D42" s="18">
        <v>42889.706412037034</v>
      </c>
      <c r="E42" s="19">
        <f t="shared" si="1"/>
        <v>13.466666660970077</v>
      </c>
    </row>
    <row r="43" spans="1:5" x14ac:dyDescent="0.25">
      <c r="A43" s="17">
        <v>72</v>
      </c>
      <c r="B43" s="17">
        <v>5</v>
      </c>
      <c r="C43" s="18">
        <v>42890.616238425922</v>
      </c>
      <c r="D43" s="18">
        <v>42890.667673611111</v>
      </c>
      <c r="E43" s="19">
        <f t="shared" si="1"/>
        <v>74.066666672006249</v>
      </c>
    </row>
    <row r="44" spans="1:5" x14ac:dyDescent="0.25">
      <c r="A44" s="20">
        <v>73</v>
      </c>
      <c r="B44" s="20">
        <v>1</v>
      </c>
      <c r="C44" s="21">
        <v>43008.748842592591</v>
      </c>
      <c r="D44" s="21">
        <v>43008.753009259257</v>
      </c>
      <c r="E44" s="22">
        <f t="shared" si="1"/>
        <v>5.9999999986030161</v>
      </c>
    </row>
    <row r="45" spans="1:5" x14ac:dyDescent="0.25">
      <c r="A45" s="20">
        <v>73</v>
      </c>
      <c r="B45" s="20">
        <v>2</v>
      </c>
      <c r="C45" s="21">
        <v>43008.765509259261</v>
      </c>
      <c r="D45" s="21">
        <v>43008.799004629633</v>
      </c>
      <c r="E45" s="22">
        <f t="shared" si="1"/>
        <v>48.233333334792405</v>
      </c>
    </row>
    <row r="46" spans="1:5" x14ac:dyDescent="0.25">
      <c r="A46" s="20">
        <v>73</v>
      </c>
      <c r="B46" s="20">
        <v>2</v>
      </c>
      <c r="C46" s="21">
        <v>43009.623252314814</v>
      </c>
      <c r="D46" s="21">
        <v>43009.680023148147</v>
      </c>
      <c r="E46" s="22">
        <f t="shared" si="1"/>
        <v>81.749999999301508</v>
      </c>
    </row>
    <row r="47" spans="1:5" x14ac:dyDescent="0.25">
      <c r="A47" s="20">
        <v>73</v>
      </c>
      <c r="B47" s="20">
        <v>3</v>
      </c>
      <c r="C47" s="21">
        <v>43009.139120370368</v>
      </c>
      <c r="D47" s="21">
        <v>43009.200543981482</v>
      </c>
      <c r="E47" s="22">
        <f t="shared" si="1"/>
        <v>88.450000004377216</v>
      </c>
    </row>
    <row r="48" spans="1:5" x14ac:dyDescent="0.25">
      <c r="A48" s="20">
        <v>73</v>
      </c>
      <c r="B48" s="20">
        <v>3</v>
      </c>
      <c r="C48" s="21">
        <v>43010.387187499997</v>
      </c>
      <c r="D48" s="21">
        <v>43010.448993055557</v>
      </c>
      <c r="E48" s="22">
        <f t="shared" si="1"/>
        <v>89.00000000721775</v>
      </c>
    </row>
    <row r="49" spans="1:5" x14ac:dyDescent="0.25">
      <c r="A49" s="20">
        <v>73</v>
      </c>
      <c r="B49" s="20">
        <v>4</v>
      </c>
      <c r="C49" s="21">
        <v>43009.050173611111</v>
      </c>
      <c r="D49" s="21">
        <v>43009.074976851851</v>
      </c>
      <c r="E49" s="22">
        <f t="shared" si="1"/>
        <v>35.716666665393859</v>
      </c>
    </row>
    <row r="50" spans="1:5" x14ac:dyDescent="0.25">
      <c r="A50" s="20">
        <v>73</v>
      </c>
      <c r="B50" s="20">
        <v>4</v>
      </c>
      <c r="C50" s="21">
        <v>43009.939421296294</v>
      </c>
      <c r="D50" s="21">
        <v>43010.015509259261</v>
      </c>
      <c r="E50" s="22">
        <f t="shared" si="1"/>
        <v>109.56666667247191</v>
      </c>
    </row>
    <row r="51" spans="1:5" x14ac:dyDescent="0.25">
      <c r="A51" s="20">
        <v>73</v>
      </c>
      <c r="B51" s="20">
        <v>4</v>
      </c>
      <c r="C51" s="21">
        <v>43010.574930555558</v>
      </c>
      <c r="D51" s="21">
        <v>43010.585717592592</v>
      </c>
      <c r="E51" s="22">
        <f t="shared" si="1"/>
        <v>15.533333328785375</v>
      </c>
    </row>
    <row r="52" spans="1:5" x14ac:dyDescent="0.25">
      <c r="A52" s="20">
        <v>73</v>
      </c>
      <c r="B52" s="20">
        <v>4</v>
      </c>
      <c r="C52" s="21">
        <v>43010.720266203702</v>
      </c>
      <c r="D52" s="21">
        <v>43010.841249999998</v>
      </c>
      <c r="E52" s="22">
        <f t="shared" si="1"/>
        <v>174.21666666632518</v>
      </c>
    </row>
    <row r="53" spans="1:5" x14ac:dyDescent="0.25">
      <c r="A53" s="20">
        <v>73</v>
      </c>
      <c r="B53" s="20">
        <v>4</v>
      </c>
      <c r="C53" s="21">
        <v>43011.168888888889</v>
      </c>
      <c r="D53" s="21">
        <v>43011.205000000002</v>
      </c>
      <c r="E53" s="22">
        <f t="shared" si="1"/>
        <v>52.000000001862645</v>
      </c>
    </row>
    <row r="54" spans="1:5" x14ac:dyDescent="0.25">
      <c r="A54" s="20">
        <v>73</v>
      </c>
      <c r="B54" s="20">
        <v>5</v>
      </c>
      <c r="C54" s="21">
        <v>43009.808900462966</v>
      </c>
      <c r="D54" s="21">
        <v>43009.831122685187</v>
      </c>
      <c r="E54" s="22">
        <f t="shared" si="1"/>
        <v>31.999999999534339</v>
      </c>
    </row>
    <row r="55" spans="1:5" x14ac:dyDescent="0.25">
      <c r="A55" s="20">
        <v>73</v>
      </c>
      <c r="B55" s="20">
        <v>5</v>
      </c>
      <c r="C55" s="21">
        <v>43009.872824074075</v>
      </c>
      <c r="D55" s="21">
        <v>43009.889421296299</v>
      </c>
      <c r="E55" s="22">
        <f t="shared" si="1"/>
        <v>23.900000002468005</v>
      </c>
    </row>
    <row r="56" spans="1:5" x14ac:dyDescent="0.25">
      <c r="E56" s="11"/>
    </row>
    <row r="57" spans="1:5" x14ac:dyDescent="0.25">
      <c r="E57" s="11"/>
    </row>
    <row r="58" spans="1:5" x14ac:dyDescent="0.25">
      <c r="E58" s="11"/>
    </row>
  </sheetData>
  <mergeCells count="1">
    <mergeCell ref="H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T67"/>
  <sheetViews>
    <sheetView topLeftCell="I1" workbookViewId="0">
      <selection activeCell="T1" sqref="T1:T1048576"/>
    </sheetView>
  </sheetViews>
  <sheetFormatPr defaultRowHeight="15" x14ac:dyDescent="0.25"/>
  <cols>
    <col min="1" max="12" width="11.7109375" customWidth="1"/>
    <col min="13" max="16" width="9.140625" customWidth="1"/>
    <col min="17" max="17" width="11.42578125" customWidth="1"/>
    <col min="20" max="20" width="14.7109375" bestFit="1" customWidth="1"/>
  </cols>
  <sheetData>
    <row r="1" spans="1:20" x14ac:dyDescent="0.25">
      <c r="A1" t="s">
        <v>112</v>
      </c>
    </row>
    <row r="2" spans="1:20" x14ac:dyDescent="0.25">
      <c r="Q2" t="s">
        <v>64</v>
      </c>
      <c r="T2" t="s">
        <v>67</v>
      </c>
    </row>
    <row r="3" spans="1:20" ht="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74</v>
      </c>
      <c r="N3" s="4" t="s">
        <v>81</v>
      </c>
      <c r="O3" t="s">
        <v>15</v>
      </c>
      <c r="Q3" s="4" t="s">
        <v>79</v>
      </c>
      <c r="T3" t="s">
        <v>66</v>
      </c>
    </row>
    <row r="4" spans="1:20" x14ac:dyDescent="0.25">
      <c r="A4" s="1">
        <v>42473</v>
      </c>
      <c r="B4" t="s">
        <v>12</v>
      </c>
      <c r="C4">
        <v>27</v>
      </c>
      <c r="D4">
        <v>53.216999999999999</v>
      </c>
      <c r="E4">
        <v>27.887</v>
      </c>
      <c r="F4">
        <v>-83</v>
      </c>
      <c r="G4">
        <v>51.988999999999997</v>
      </c>
      <c r="H4">
        <v>-83.866500000000002</v>
      </c>
      <c r="I4">
        <v>399</v>
      </c>
      <c r="J4">
        <v>481</v>
      </c>
      <c r="K4">
        <v>15516</v>
      </c>
      <c r="L4">
        <v>1</v>
      </c>
      <c r="N4" t="e">
        <f>+VLOOKUP('Glider Tag Pings'!$K4,glider_Crosstab!A$4:C$57,3,FALSE)</f>
        <v>#N/A</v>
      </c>
      <c r="O4">
        <v>0</v>
      </c>
      <c r="Q4" s="11">
        <f>+('Time Near Nodes'!H$5+'Time Near Nodes'!I$5+'Time Near Nodes'!J$5)/60/24</f>
        <v>0.2541666666729725</v>
      </c>
      <c r="T4" s="11">
        <f>+$O4/Q4</f>
        <v>0</v>
      </c>
    </row>
    <row r="5" spans="1:20" x14ac:dyDescent="0.25">
      <c r="A5" s="1">
        <v>42473</v>
      </c>
      <c r="B5" t="s">
        <v>12</v>
      </c>
      <c r="C5">
        <v>27</v>
      </c>
      <c r="D5">
        <v>53.21</v>
      </c>
      <c r="E5">
        <v>27.886800000000001</v>
      </c>
      <c r="F5">
        <v>-83</v>
      </c>
      <c r="G5">
        <v>51.969000000000001</v>
      </c>
      <c r="H5">
        <v>-83.866200000000006</v>
      </c>
      <c r="I5">
        <v>443</v>
      </c>
      <c r="J5">
        <v>510</v>
      </c>
      <c r="K5">
        <v>15517</v>
      </c>
      <c r="L5">
        <v>1</v>
      </c>
      <c r="N5">
        <f>+VLOOKUP('Glider Tag Pings'!$K5,glider_Crosstab!A$4:C$57,3,FALSE)</f>
        <v>2</v>
      </c>
      <c r="O5">
        <v>2</v>
      </c>
      <c r="Q5" s="11">
        <f>+('Time Near Nodes'!H$5+'Time Near Nodes'!I$5+'Time Near Nodes'!J$5)/60/24</f>
        <v>0.2541666666729725</v>
      </c>
      <c r="T5" s="11">
        <f t="shared" ref="T5:T64" si="0">+$O5/Q5</f>
        <v>7.868852458821169</v>
      </c>
    </row>
    <row r="6" spans="1:20" x14ac:dyDescent="0.25">
      <c r="A6" s="1">
        <v>42473</v>
      </c>
      <c r="B6" t="s">
        <v>12</v>
      </c>
      <c r="C6">
        <v>27</v>
      </c>
      <c r="D6">
        <v>53.21</v>
      </c>
      <c r="E6">
        <v>27.886800000000001</v>
      </c>
      <c r="F6">
        <v>-83</v>
      </c>
      <c r="G6">
        <v>51.969000000000001</v>
      </c>
      <c r="H6">
        <v>-83.866200000000006</v>
      </c>
      <c r="I6">
        <v>312</v>
      </c>
      <c r="J6">
        <v>381</v>
      </c>
      <c r="K6">
        <v>15518</v>
      </c>
      <c r="L6">
        <v>1</v>
      </c>
      <c r="N6">
        <f>+VLOOKUP('Glider Tag Pings'!$K6,glider_Crosstab!A$4:C$57,3,FALSE)</f>
        <v>3</v>
      </c>
      <c r="O6">
        <v>3</v>
      </c>
      <c r="Q6" s="11">
        <f>+('Time Near Nodes'!H$5+'Time Near Nodes'!I$5+'Time Near Nodes'!J$5)/60/24</f>
        <v>0.2541666666729725</v>
      </c>
      <c r="T6" s="11">
        <f t="shared" si="0"/>
        <v>11.803278688231753</v>
      </c>
    </row>
    <row r="7" spans="1:20" x14ac:dyDescent="0.25">
      <c r="A7" s="1">
        <v>42473</v>
      </c>
      <c r="B7" t="s">
        <v>12</v>
      </c>
      <c r="C7">
        <v>27</v>
      </c>
      <c r="D7">
        <v>53.21</v>
      </c>
      <c r="E7">
        <v>27.886800000000001</v>
      </c>
      <c r="F7">
        <v>-83</v>
      </c>
      <c r="G7">
        <v>51.969000000000001</v>
      </c>
      <c r="H7">
        <v>-83.866200000000006</v>
      </c>
      <c r="I7">
        <v>501</v>
      </c>
      <c r="J7">
        <v>606</v>
      </c>
      <c r="K7">
        <v>15519</v>
      </c>
      <c r="L7">
        <v>1</v>
      </c>
      <c r="N7" t="e">
        <f>+VLOOKUP('Glider Tag Pings'!$K7,glider_Crosstab!A$4:C$57,3,FALSE)</f>
        <v>#N/A</v>
      </c>
      <c r="O7">
        <v>0</v>
      </c>
      <c r="Q7" s="11">
        <f>+('Time Near Nodes'!H$5+'Time Near Nodes'!I$5+'Time Near Nodes'!J$5)/60/24</f>
        <v>0.2541666666729725</v>
      </c>
      <c r="T7" s="11">
        <f t="shared" si="0"/>
        <v>0</v>
      </c>
    </row>
    <row r="8" spans="1:20" x14ac:dyDescent="0.25">
      <c r="A8" s="1">
        <v>42473</v>
      </c>
      <c r="B8" t="s">
        <v>12</v>
      </c>
      <c r="C8">
        <v>27</v>
      </c>
      <c r="D8">
        <v>53.21</v>
      </c>
      <c r="E8">
        <v>27.886800000000001</v>
      </c>
      <c r="F8">
        <v>-83</v>
      </c>
      <c r="G8">
        <v>51.969000000000001</v>
      </c>
      <c r="H8">
        <v>-83.866200000000006</v>
      </c>
      <c r="I8">
        <v>403</v>
      </c>
      <c r="J8">
        <v>493</v>
      </c>
      <c r="K8">
        <v>15520</v>
      </c>
      <c r="L8">
        <v>1</v>
      </c>
      <c r="N8">
        <f>+VLOOKUP('Glider Tag Pings'!$K8,glider_Crosstab!A$4:C$57,3,FALSE)</f>
        <v>3</v>
      </c>
      <c r="O8">
        <v>3</v>
      </c>
      <c r="Q8" s="11">
        <f>+('Time Near Nodes'!H$5+'Time Near Nodes'!I$5+'Time Near Nodes'!J$5)/60/24</f>
        <v>0.2541666666729725</v>
      </c>
      <c r="T8" s="11">
        <f t="shared" si="0"/>
        <v>11.803278688231753</v>
      </c>
    </row>
    <row r="9" spans="1:20" x14ac:dyDescent="0.25">
      <c r="A9" s="1">
        <v>42473</v>
      </c>
      <c r="B9" t="s">
        <v>12</v>
      </c>
      <c r="C9">
        <v>27</v>
      </c>
      <c r="D9">
        <v>53.414999999999999</v>
      </c>
      <c r="E9">
        <v>27.8903</v>
      </c>
      <c r="F9">
        <v>-83</v>
      </c>
      <c r="G9">
        <v>52.406999999999996</v>
      </c>
      <c r="H9">
        <v>-83.873500000000007</v>
      </c>
      <c r="I9">
        <v>455</v>
      </c>
      <c r="J9">
        <v>557</v>
      </c>
      <c r="K9">
        <v>15521</v>
      </c>
      <c r="L9">
        <v>2</v>
      </c>
      <c r="N9">
        <f>+VLOOKUP('Glider Tag Pings'!$K9,glider_Crosstab!A$4:C$57,3,FALSE)</f>
        <v>19</v>
      </c>
      <c r="O9">
        <v>19</v>
      </c>
      <c r="Q9" s="11">
        <f>+('Time Near Nodes'!H$6+'Time Near Nodes'!I$6+'Time Near Nodes'!J$6)/60/24</f>
        <v>0.62472222223004792</v>
      </c>
      <c r="T9" s="11">
        <f t="shared" si="0"/>
        <v>30.413517118338451</v>
      </c>
    </row>
    <row r="10" spans="1:20" x14ac:dyDescent="0.25">
      <c r="A10" s="1">
        <v>42473</v>
      </c>
      <c r="B10" t="s">
        <v>12</v>
      </c>
      <c r="C10">
        <v>27</v>
      </c>
      <c r="D10">
        <v>53.414999999999999</v>
      </c>
      <c r="E10">
        <v>27.8903</v>
      </c>
      <c r="F10">
        <v>-83</v>
      </c>
      <c r="G10">
        <v>52.406999999999996</v>
      </c>
      <c r="H10">
        <v>-83.873500000000007</v>
      </c>
      <c r="I10">
        <v>530</v>
      </c>
      <c r="J10">
        <v>659</v>
      </c>
      <c r="K10">
        <v>15522</v>
      </c>
      <c r="L10">
        <v>2</v>
      </c>
      <c r="N10">
        <f>+VLOOKUP('Glider Tag Pings'!$K10,glider_Crosstab!A$4:C$57,3,FALSE)</f>
        <v>17</v>
      </c>
      <c r="O10">
        <v>17</v>
      </c>
      <c r="Q10" s="11">
        <f>+('Time Near Nodes'!H$6+'Time Near Nodes'!I$6+'Time Near Nodes'!J$6)/60/24</f>
        <v>0.62472222223004792</v>
      </c>
      <c r="T10" s="11">
        <f t="shared" si="0"/>
        <v>27.212094263776507</v>
      </c>
    </row>
    <row r="11" spans="1:20" x14ac:dyDescent="0.25">
      <c r="A11" s="1">
        <v>42482</v>
      </c>
      <c r="B11" t="s">
        <v>12</v>
      </c>
      <c r="C11">
        <v>27</v>
      </c>
      <c r="D11">
        <v>54.097999999999999</v>
      </c>
      <c r="E11">
        <v>27.901599999999998</v>
      </c>
      <c r="F11">
        <v>-83</v>
      </c>
      <c r="G11">
        <v>54.381999999999998</v>
      </c>
      <c r="H11">
        <v>-83.906400000000005</v>
      </c>
      <c r="I11">
        <v>579</v>
      </c>
      <c r="J11">
        <v>689</v>
      </c>
      <c r="K11">
        <v>15523</v>
      </c>
      <c r="L11">
        <v>4</v>
      </c>
      <c r="N11">
        <f>+VLOOKUP('Glider Tag Pings'!$K11,glider_Crosstab!A$4:C$57,3,FALSE)</f>
        <v>16</v>
      </c>
      <c r="O11">
        <v>16</v>
      </c>
      <c r="Q11" s="11">
        <f>+('Time Near Nodes'!H$8+'Time Near Nodes'!I$8+'Time Near Nodes'!J$8)/60/24</f>
        <v>0.36241898148728069</v>
      </c>
      <c r="T11" s="11">
        <f t="shared" si="0"/>
        <v>44.147798038446638</v>
      </c>
    </row>
    <row r="12" spans="1:20" x14ac:dyDescent="0.25">
      <c r="A12" s="1">
        <v>42482</v>
      </c>
      <c r="B12" t="s">
        <v>12</v>
      </c>
      <c r="C12">
        <v>27</v>
      </c>
      <c r="D12">
        <v>54.097999999999999</v>
      </c>
      <c r="E12">
        <v>27.901599999999998</v>
      </c>
      <c r="F12">
        <v>-83</v>
      </c>
      <c r="G12">
        <v>54.381999999999998</v>
      </c>
      <c r="H12">
        <v>-83.906400000000005</v>
      </c>
      <c r="I12">
        <v>382</v>
      </c>
      <c r="J12">
        <v>473</v>
      </c>
      <c r="K12">
        <v>15524</v>
      </c>
      <c r="L12">
        <v>4</v>
      </c>
      <c r="N12">
        <f>+VLOOKUP('Glider Tag Pings'!$K12,glider_Crosstab!A$4:C$57,3,FALSE)</f>
        <v>3</v>
      </c>
      <c r="O12">
        <v>3</v>
      </c>
      <c r="Q12" s="11">
        <f>+('Time Near Nodes'!H$8+'Time Near Nodes'!I$8+'Time Near Nodes'!J$8)/60/24</f>
        <v>0.36241898148728069</v>
      </c>
      <c r="T12" s="11">
        <f t="shared" si="0"/>
        <v>8.2777121322087446</v>
      </c>
    </row>
    <row r="13" spans="1:20" x14ac:dyDescent="0.25">
      <c r="A13" s="1">
        <v>42482</v>
      </c>
      <c r="B13" t="s">
        <v>12</v>
      </c>
      <c r="C13">
        <v>27</v>
      </c>
      <c r="D13">
        <v>54.076999999999998</v>
      </c>
      <c r="E13">
        <v>27.901299999999999</v>
      </c>
      <c r="F13">
        <v>-83</v>
      </c>
      <c r="G13">
        <v>54.38</v>
      </c>
      <c r="H13">
        <v>-83.906300000000002</v>
      </c>
      <c r="I13">
        <v>500</v>
      </c>
      <c r="J13">
        <v>609</v>
      </c>
      <c r="K13">
        <v>15525</v>
      </c>
      <c r="L13">
        <v>4</v>
      </c>
      <c r="N13">
        <f>+VLOOKUP('Glider Tag Pings'!$K13,glider_Crosstab!A$4:C$57,3,FALSE)</f>
        <v>1</v>
      </c>
      <c r="O13">
        <v>1</v>
      </c>
      <c r="Q13" s="11">
        <f>+('Time Near Nodes'!H$8+'Time Near Nodes'!I$8+'Time Near Nodes'!J$8)/60/24</f>
        <v>0.36241898148728069</v>
      </c>
      <c r="T13" s="11">
        <f t="shared" si="0"/>
        <v>2.7592373774029149</v>
      </c>
    </row>
    <row r="14" spans="1:20" x14ac:dyDescent="0.25">
      <c r="A14" s="1">
        <v>42482</v>
      </c>
      <c r="B14" t="s">
        <v>12</v>
      </c>
      <c r="C14">
        <v>27</v>
      </c>
      <c r="D14">
        <v>53.670999999999999</v>
      </c>
      <c r="E14">
        <v>27.894500000000001</v>
      </c>
      <c r="F14">
        <v>-83</v>
      </c>
      <c r="G14">
        <v>55.246000000000002</v>
      </c>
      <c r="H14">
        <v>-83.9208</v>
      </c>
      <c r="I14" t="s">
        <v>13</v>
      </c>
      <c r="J14" t="s">
        <v>13</v>
      </c>
      <c r="K14">
        <v>15526</v>
      </c>
      <c r="L14">
        <v>3</v>
      </c>
      <c r="N14" t="e">
        <f>+VLOOKUP('Glider Tag Pings'!$K14,glider_Crosstab!A$4:C$57,3,FALSE)</f>
        <v>#N/A</v>
      </c>
      <c r="O14">
        <v>0</v>
      </c>
      <c r="Q14" s="11">
        <f>+('Time Near Nodes'!H$7+'Time Near Nodes'!I$7+'Time Near Nodes'!J$7)/60/24</f>
        <v>0.18876157407066785</v>
      </c>
      <c r="T14" s="11">
        <f t="shared" si="0"/>
        <v>0</v>
      </c>
    </row>
    <row r="15" spans="1:20" x14ac:dyDescent="0.25">
      <c r="A15" s="1">
        <v>42482</v>
      </c>
      <c r="B15" t="s">
        <v>12</v>
      </c>
      <c r="C15">
        <v>27</v>
      </c>
      <c r="D15">
        <v>53.670999999999999</v>
      </c>
      <c r="E15">
        <v>27.894500000000001</v>
      </c>
      <c r="F15">
        <v>-83</v>
      </c>
      <c r="G15">
        <v>55.246000000000002</v>
      </c>
      <c r="H15">
        <v>-83.9208</v>
      </c>
      <c r="I15">
        <v>390</v>
      </c>
      <c r="J15">
        <v>489</v>
      </c>
      <c r="K15">
        <v>15527</v>
      </c>
      <c r="L15">
        <v>3</v>
      </c>
      <c r="N15" t="e">
        <f>+VLOOKUP('Glider Tag Pings'!$K15,glider_Crosstab!A$4:C$57,3,FALSE)</f>
        <v>#N/A</v>
      </c>
      <c r="O15">
        <v>0</v>
      </c>
      <c r="Q15" s="11">
        <f>+('Time Near Nodes'!H$7+'Time Near Nodes'!I$7+'Time Near Nodes'!J$7)/60/24</f>
        <v>0.18876157407066785</v>
      </c>
      <c r="T15" s="11">
        <f t="shared" si="0"/>
        <v>0</v>
      </c>
    </row>
    <row r="16" spans="1:20" x14ac:dyDescent="0.25">
      <c r="A16" s="1">
        <v>42489</v>
      </c>
      <c r="B16" t="s">
        <v>14</v>
      </c>
      <c r="C16">
        <v>27</v>
      </c>
      <c r="D16">
        <v>53.061999999999998</v>
      </c>
      <c r="E16">
        <v>27.884399999999999</v>
      </c>
      <c r="F16">
        <v>-83</v>
      </c>
      <c r="G16">
        <v>53.963000000000001</v>
      </c>
      <c r="H16">
        <v>-83.8994</v>
      </c>
      <c r="I16">
        <v>401</v>
      </c>
      <c r="J16">
        <v>513</v>
      </c>
      <c r="K16">
        <v>15528</v>
      </c>
      <c r="L16">
        <v>5</v>
      </c>
      <c r="N16" t="e">
        <f>+VLOOKUP('Glider Tag Pings'!$K16,glider_Crosstab!A$4:C$57,3,FALSE)</f>
        <v>#N/A</v>
      </c>
      <c r="O16">
        <v>0</v>
      </c>
      <c r="Q16" s="11">
        <f>+('Time Near Nodes'!H$9+'Time Near Nodes'!I$9+'Time Near Nodes'!J$9)/60/24</f>
        <v>0.22957175927149365</v>
      </c>
      <c r="T16" s="11">
        <f t="shared" si="0"/>
        <v>0</v>
      </c>
    </row>
    <row r="17" spans="1:20" x14ac:dyDescent="0.25">
      <c r="A17" s="1">
        <v>42489</v>
      </c>
      <c r="B17" t="s">
        <v>14</v>
      </c>
      <c r="C17">
        <v>27</v>
      </c>
      <c r="D17">
        <v>53.064</v>
      </c>
      <c r="E17">
        <v>27.884399999999999</v>
      </c>
      <c r="F17">
        <v>-83</v>
      </c>
      <c r="G17">
        <v>53.963000000000001</v>
      </c>
      <c r="H17">
        <v>-83.8994</v>
      </c>
      <c r="I17">
        <v>532</v>
      </c>
      <c r="J17">
        <v>651</v>
      </c>
      <c r="K17">
        <v>15529</v>
      </c>
      <c r="L17">
        <v>5</v>
      </c>
      <c r="N17" t="e">
        <f>+VLOOKUP('Glider Tag Pings'!$K17,glider_Crosstab!A$4:C$57,3,FALSE)</f>
        <v>#N/A</v>
      </c>
      <c r="O17">
        <v>0</v>
      </c>
      <c r="Q17" s="11">
        <f>+('Time Near Nodes'!H$9+'Time Near Nodes'!I$9+'Time Near Nodes'!J$9)/60/24</f>
        <v>0.22957175927149365</v>
      </c>
      <c r="T17" s="11">
        <f t="shared" si="0"/>
        <v>0</v>
      </c>
    </row>
    <row r="18" spans="1:20" x14ac:dyDescent="0.25">
      <c r="A18" s="1">
        <v>42489</v>
      </c>
      <c r="B18" t="s">
        <v>14</v>
      </c>
      <c r="C18">
        <v>27</v>
      </c>
      <c r="D18">
        <v>53.064</v>
      </c>
      <c r="E18">
        <v>27.884399999999999</v>
      </c>
      <c r="F18">
        <v>-83</v>
      </c>
      <c r="G18">
        <v>53.963000000000001</v>
      </c>
      <c r="H18">
        <v>-83.8994</v>
      </c>
      <c r="I18">
        <v>422</v>
      </c>
      <c r="J18">
        <v>508</v>
      </c>
      <c r="K18">
        <v>15530</v>
      </c>
      <c r="L18">
        <v>5</v>
      </c>
      <c r="N18" t="e">
        <f>+VLOOKUP('Glider Tag Pings'!$K18,glider_Crosstab!A$4:C$57,3,FALSE)</f>
        <v>#N/A</v>
      </c>
      <c r="O18">
        <v>0</v>
      </c>
      <c r="Q18" s="11">
        <f>+('Time Near Nodes'!H$9+'Time Near Nodes'!I$9+'Time Near Nodes'!J$9)/60/24</f>
        <v>0.22957175927149365</v>
      </c>
      <c r="T18" s="11">
        <f t="shared" si="0"/>
        <v>0</v>
      </c>
    </row>
    <row r="19" spans="1:20" x14ac:dyDescent="0.25">
      <c r="A19" s="1">
        <v>42489</v>
      </c>
      <c r="B19" t="s">
        <v>14</v>
      </c>
      <c r="C19">
        <v>27</v>
      </c>
      <c r="D19">
        <v>53.064</v>
      </c>
      <c r="E19">
        <v>27.884399999999999</v>
      </c>
      <c r="F19">
        <v>-83</v>
      </c>
      <c r="G19">
        <v>53.963000000000001</v>
      </c>
      <c r="H19">
        <v>-83.8994</v>
      </c>
      <c r="I19">
        <v>441</v>
      </c>
      <c r="J19">
        <v>550</v>
      </c>
      <c r="K19">
        <v>15531</v>
      </c>
      <c r="L19">
        <v>5</v>
      </c>
      <c r="N19" t="e">
        <f>+VLOOKUP('Glider Tag Pings'!$K19,glider_Crosstab!A$4:C$57,3,FALSE)</f>
        <v>#N/A</v>
      </c>
      <c r="O19">
        <v>0</v>
      </c>
      <c r="Q19" s="11">
        <f>+('Time Near Nodes'!H$9+'Time Near Nodes'!I$9+'Time Near Nodes'!J$9)/60/24</f>
        <v>0.22957175927149365</v>
      </c>
      <c r="T19" s="11">
        <f t="shared" si="0"/>
        <v>0</v>
      </c>
    </row>
    <row r="20" spans="1:20" x14ac:dyDescent="0.25">
      <c r="A20" s="1">
        <v>42489</v>
      </c>
      <c r="B20" t="s">
        <v>14</v>
      </c>
      <c r="C20">
        <v>27</v>
      </c>
      <c r="D20">
        <v>53.064</v>
      </c>
      <c r="E20">
        <v>27.884399999999999</v>
      </c>
      <c r="F20">
        <v>-83</v>
      </c>
      <c r="G20">
        <v>53.963000000000001</v>
      </c>
      <c r="H20">
        <v>-83.8994</v>
      </c>
      <c r="I20">
        <v>457</v>
      </c>
      <c r="J20">
        <v>563</v>
      </c>
      <c r="K20">
        <v>15532</v>
      </c>
      <c r="L20">
        <v>5</v>
      </c>
      <c r="N20">
        <f>+VLOOKUP('Glider Tag Pings'!$K20,glider_Crosstab!A$4:C$57,3,FALSE)</f>
        <v>5</v>
      </c>
      <c r="O20">
        <v>5</v>
      </c>
      <c r="Q20" s="11">
        <f>+('Time Near Nodes'!H$9+'Time Near Nodes'!I$9+'Time Near Nodes'!J$9)/60/24</f>
        <v>0.22957175927149365</v>
      </c>
      <c r="T20" s="11">
        <f t="shared" si="0"/>
        <v>21.779682378471275</v>
      </c>
    </row>
    <row r="21" spans="1:20" x14ac:dyDescent="0.25">
      <c r="A21" s="1">
        <v>42489</v>
      </c>
      <c r="B21" t="s">
        <v>14</v>
      </c>
      <c r="C21">
        <v>27</v>
      </c>
      <c r="D21">
        <v>53.061999999999998</v>
      </c>
      <c r="E21">
        <v>27.884399999999999</v>
      </c>
      <c r="F21">
        <v>-83</v>
      </c>
      <c r="G21">
        <v>53.975000000000001</v>
      </c>
      <c r="H21">
        <v>-83.899600000000007</v>
      </c>
      <c r="I21">
        <v>485</v>
      </c>
      <c r="J21">
        <v>615</v>
      </c>
      <c r="K21">
        <v>15533</v>
      </c>
      <c r="L21">
        <v>5</v>
      </c>
      <c r="N21" t="e">
        <f>+VLOOKUP('Glider Tag Pings'!$K21,glider_Crosstab!A$4:C$57,3,FALSE)</f>
        <v>#N/A</v>
      </c>
      <c r="O21">
        <v>0</v>
      </c>
      <c r="Q21" s="11">
        <f>+('Time Near Nodes'!H$9+'Time Near Nodes'!I$9+'Time Near Nodes'!J$9)/60/24</f>
        <v>0.22957175927149365</v>
      </c>
      <c r="T21" s="11">
        <f t="shared" si="0"/>
        <v>0</v>
      </c>
    </row>
    <row r="22" spans="1:20" x14ac:dyDescent="0.25">
      <c r="A22" s="1">
        <v>42489</v>
      </c>
      <c r="B22" t="s">
        <v>14</v>
      </c>
      <c r="C22">
        <v>27</v>
      </c>
      <c r="D22">
        <v>53.055999999999997</v>
      </c>
      <c r="E22">
        <v>27.8843</v>
      </c>
      <c r="F22">
        <v>-83</v>
      </c>
      <c r="G22">
        <v>53.976999999999997</v>
      </c>
      <c r="H22">
        <v>-83.899600000000007</v>
      </c>
      <c r="I22">
        <v>470</v>
      </c>
      <c r="J22">
        <v>578</v>
      </c>
      <c r="K22">
        <v>15534</v>
      </c>
      <c r="L22">
        <v>5</v>
      </c>
      <c r="N22" t="e">
        <f>+VLOOKUP('Glider Tag Pings'!$K22,glider_Crosstab!A$4:C$57,3,FALSE)</f>
        <v>#N/A</v>
      </c>
      <c r="O22">
        <v>0</v>
      </c>
      <c r="Q22" s="11">
        <f>+('Time Near Nodes'!H$9+'Time Near Nodes'!I$9+'Time Near Nodes'!J$9)/60/24</f>
        <v>0.22957175927149365</v>
      </c>
      <c r="T22" s="11">
        <f t="shared" si="0"/>
        <v>0</v>
      </c>
    </row>
    <row r="23" spans="1:20" x14ac:dyDescent="0.25">
      <c r="A23" s="1">
        <v>42489</v>
      </c>
      <c r="B23" t="s">
        <v>14</v>
      </c>
      <c r="C23">
        <v>27</v>
      </c>
      <c r="D23">
        <v>53.061999999999998</v>
      </c>
      <c r="E23">
        <v>27.884399999999999</v>
      </c>
      <c r="F23">
        <v>-83</v>
      </c>
      <c r="G23">
        <v>53.963000000000001</v>
      </c>
      <c r="H23">
        <v>-83.8994</v>
      </c>
      <c r="I23">
        <v>435</v>
      </c>
      <c r="J23">
        <v>562</v>
      </c>
      <c r="K23">
        <v>15535</v>
      </c>
      <c r="L23">
        <v>5</v>
      </c>
      <c r="N23">
        <f>+VLOOKUP('Glider Tag Pings'!$K23,glider_Crosstab!A$4:C$57,3,FALSE)</f>
        <v>1</v>
      </c>
      <c r="O23">
        <v>1</v>
      </c>
      <c r="Q23" s="11">
        <f>+('Time Near Nodes'!H$9+'Time Near Nodes'!I$9+'Time Near Nodes'!J$9)/60/24</f>
        <v>0.22957175927149365</v>
      </c>
      <c r="T23" s="11">
        <f t="shared" si="0"/>
        <v>4.3559364756942553</v>
      </c>
    </row>
    <row r="24" spans="1:20" x14ac:dyDescent="0.25">
      <c r="A24" s="1">
        <v>42489</v>
      </c>
      <c r="B24" t="s">
        <v>14</v>
      </c>
      <c r="C24">
        <v>27</v>
      </c>
      <c r="D24">
        <v>53.411999999999999</v>
      </c>
      <c r="E24">
        <v>27.8902</v>
      </c>
      <c r="F24">
        <v>-83</v>
      </c>
      <c r="G24">
        <v>52.401000000000003</v>
      </c>
      <c r="H24">
        <v>-83.873400000000004</v>
      </c>
      <c r="I24">
        <v>468</v>
      </c>
      <c r="J24">
        <v>587</v>
      </c>
      <c r="K24">
        <v>15536</v>
      </c>
      <c r="L24">
        <v>2</v>
      </c>
      <c r="N24" t="e">
        <f>+VLOOKUP('Glider Tag Pings'!$K24,glider_Crosstab!A$4:C$57,3,FALSE)</f>
        <v>#N/A</v>
      </c>
      <c r="O24">
        <v>0</v>
      </c>
      <c r="Q24" s="11">
        <f>+('Time Near Nodes'!H$6+'Time Near Nodes'!I$6+'Time Near Nodes'!J$6)/60/24</f>
        <v>0.62472222223004792</v>
      </c>
      <c r="T24" s="11">
        <f t="shared" si="0"/>
        <v>0</v>
      </c>
    </row>
    <row r="25" spans="1:20" x14ac:dyDescent="0.25">
      <c r="A25" s="1">
        <v>42685</v>
      </c>
      <c r="B25" t="s">
        <v>14</v>
      </c>
      <c r="C25">
        <v>27</v>
      </c>
      <c r="D25">
        <v>53.069000000000003</v>
      </c>
      <c r="E25">
        <v>27.884499999999999</v>
      </c>
      <c r="F25">
        <v>-83</v>
      </c>
      <c r="G25">
        <v>53.948</v>
      </c>
      <c r="H25">
        <v>-83.899100000000004</v>
      </c>
      <c r="I25">
        <v>462</v>
      </c>
      <c r="J25">
        <v>586</v>
      </c>
      <c r="K25">
        <v>15220</v>
      </c>
      <c r="L25">
        <v>5</v>
      </c>
      <c r="N25" t="e">
        <f>+VLOOKUP('Glider Tag Pings'!$K25,glider_Crosstab!A$4:C$57,3,FALSE)</f>
        <v>#N/A</v>
      </c>
      <c r="O25">
        <v>0</v>
      </c>
      <c r="Q25" s="11">
        <f>+('Time Near Nodes'!I$9+'Time Near Nodes'!J$9)/60/24</f>
        <v>0.22957175927149365</v>
      </c>
      <c r="T25" s="11">
        <f t="shared" si="0"/>
        <v>0</v>
      </c>
    </row>
    <row r="26" spans="1:20" x14ac:dyDescent="0.25">
      <c r="A26" s="1">
        <v>42685</v>
      </c>
      <c r="B26" t="s">
        <v>14</v>
      </c>
      <c r="C26">
        <v>27</v>
      </c>
      <c r="D26">
        <v>54.08</v>
      </c>
      <c r="E26">
        <v>27.901299999999999</v>
      </c>
      <c r="F26">
        <v>-83</v>
      </c>
      <c r="G26">
        <v>54.353000000000002</v>
      </c>
      <c r="H26">
        <v>-83.905900000000003</v>
      </c>
      <c r="I26">
        <v>479</v>
      </c>
      <c r="J26">
        <v>638</v>
      </c>
      <c r="K26">
        <v>15221</v>
      </c>
      <c r="L26">
        <v>4</v>
      </c>
      <c r="N26">
        <f>+VLOOKUP('Glider Tag Pings'!$K26,glider_Crosstab!A$4:C$57,3,FALSE)</f>
        <v>2</v>
      </c>
      <c r="O26">
        <v>2</v>
      </c>
      <c r="Q26" s="11">
        <f>+('Time Near Nodes'!I$8+'Time Near Nodes'!J$8)/60/24</f>
        <v>0.29354166667326353</v>
      </c>
      <c r="T26" s="11">
        <f t="shared" si="0"/>
        <v>6.8133427961563209</v>
      </c>
    </row>
    <row r="27" spans="1:20" x14ac:dyDescent="0.25">
      <c r="A27" s="1">
        <v>42685</v>
      </c>
      <c r="B27" t="s">
        <v>12</v>
      </c>
      <c r="C27">
        <v>27</v>
      </c>
      <c r="D27">
        <v>54.08</v>
      </c>
      <c r="E27">
        <v>27.901299999999999</v>
      </c>
      <c r="F27">
        <v>-83</v>
      </c>
      <c r="G27">
        <v>54.353000000000002</v>
      </c>
      <c r="H27">
        <v>-83.905900000000003</v>
      </c>
      <c r="I27">
        <v>469</v>
      </c>
      <c r="J27">
        <v>574</v>
      </c>
      <c r="K27">
        <v>15222</v>
      </c>
      <c r="L27">
        <v>4</v>
      </c>
      <c r="N27">
        <f>+VLOOKUP('Glider Tag Pings'!$K27,glider_Crosstab!A$4:C$57,3,FALSE)</f>
        <v>15</v>
      </c>
      <c r="O27">
        <v>15</v>
      </c>
      <c r="Q27" s="11">
        <f>+('Time Near Nodes'!I$8+'Time Near Nodes'!J$8)/60/24</f>
        <v>0.29354166667326353</v>
      </c>
      <c r="T27" s="11">
        <f t="shared" si="0"/>
        <v>51.100070971172407</v>
      </c>
    </row>
    <row r="28" spans="1:20" x14ac:dyDescent="0.25">
      <c r="A28" s="1">
        <v>42685</v>
      </c>
      <c r="B28" t="s">
        <v>14</v>
      </c>
      <c r="C28">
        <v>27</v>
      </c>
      <c r="D28">
        <v>54.08</v>
      </c>
      <c r="E28">
        <v>27.901299999999999</v>
      </c>
      <c r="F28">
        <v>-83</v>
      </c>
      <c r="G28">
        <v>54.353000000000002</v>
      </c>
      <c r="H28">
        <v>-83.905900000000003</v>
      </c>
      <c r="I28">
        <v>341</v>
      </c>
      <c r="J28">
        <v>443</v>
      </c>
      <c r="K28">
        <v>15223</v>
      </c>
      <c r="L28">
        <v>4</v>
      </c>
      <c r="N28" t="e">
        <f>+VLOOKUP('Glider Tag Pings'!$K28,glider_Crosstab!A$4:C$57,3,FALSE)</f>
        <v>#N/A</v>
      </c>
      <c r="O28">
        <v>0</v>
      </c>
      <c r="Q28" s="11">
        <f>+('Time Near Nodes'!I$8+'Time Near Nodes'!J$8)/60/24</f>
        <v>0.29354166667326353</v>
      </c>
      <c r="T28" s="11">
        <f t="shared" si="0"/>
        <v>0</v>
      </c>
    </row>
    <row r="29" spans="1:20" x14ac:dyDescent="0.25">
      <c r="A29" s="1">
        <v>42685</v>
      </c>
      <c r="B29" t="s">
        <v>12</v>
      </c>
      <c r="C29">
        <v>27</v>
      </c>
      <c r="D29">
        <v>54.08</v>
      </c>
      <c r="E29">
        <v>27.901299999999999</v>
      </c>
      <c r="F29">
        <v>-83</v>
      </c>
      <c r="G29">
        <v>54.353000000000002</v>
      </c>
      <c r="H29">
        <v>-83.905900000000003</v>
      </c>
      <c r="I29">
        <v>340</v>
      </c>
      <c r="J29">
        <v>444</v>
      </c>
      <c r="K29">
        <v>15224</v>
      </c>
      <c r="L29">
        <v>4</v>
      </c>
      <c r="N29">
        <f>+VLOOKUP('Glider Tag Pings'!$K29,glider_Crosstab!A$4:C$57,3,FALSE)</f>
        <v>26</v>
      </c>
      <c r="O29">
        <v>26</v>
      </c>
      <c r="Q29" s="11">
        <f>+('Time Near Nodes'!I$8+'Time Near Nodes'!J$8)/60/24</f>
        <v>0.29354166667326353</v>
      </c>
      <c r="T29" s="11">
        <f t="shared" si="0"/>
        <v>88.573456350032174</v>
      </c>
    </row>
    <row r="30" spans="1:20" x14ac:dyDescent="0.25">
      <c r="A30" s="1">
        <v>42685</v>
      </c>
      <c r="B30" t="s">
        <v>14</v>
      </c>
      <c r="C30">
        <v>27</v>
      </c>
      <c r="D30">
        <v>53.204000000000001</v>
      </c>
      <c r="E30">
        <v>27.886700000000001</v>
      </c>
      <c r="F30">
        <v>-83</v>
      </c>
      <c r="G30">
        <v>51.968000000000004</v>
      </c>
      <c r="H30">
        <v>-83.866100000000003</v>
      </c>
      <c r="I30">
        <v>505</v>
      </c>
      <c r="J30">
        <v>646</v>
      </c>
      <c r="K30">
        <v>15225</v>
      </c>
      <c r="L30">
        <v>1</v>
      </c>
      <c r="N30">
        <f>+VLOOKUP('Glider Tag Pings'!$K30,glider_Crosstab!A$4:C$57,3,FALSE)</f>
        <v>3</v>
      </c>
      <c r="O30">
        <v>3</v>
      </c>
      <c r="Q30" s="11">
        <f>+('Time Near Nodes'!I$5+'Time Near Nodes'!J$5)/60/24</f>
        <v>0.2541666666729725</v>
      </c>
      <c r="T30" s="11">
        <f t="shared" si="0"/>
        <v>11.803278688231753</v>
      </c>
    </row>
    <row r="31" spans="1:20" x14ac:dyDescent="0.25">
      <c r="A31" s="1">
        <v>42685</v>
      </c>
      <c r="B31" t="s">
        <v>14</v>
      </c>
      <c r="C31">
        <v>27</v>
      </c>
      <c r="D31">
        <v>53.204000000000001</v>
      </c>
      <c r="E31">
        <v>27.886700000000001</v>
      </c>
      <c r="F31">
        <v>-83</v>
      </c>
      <c r="G31">
        <v>51.968000000000004</v>
      </c>
      <c r="H31">
        <v>-83.866100000000003</v>
      </c>
      <c r="I31">
        <v>650</v>
      </c>
      <c r="J31">
        <v>780</v>
      </c>
      <c r="K31">
        <v>15226</v>
      </c>
      <c r="L31">
        <v>1</v>
      </c>
      <c r="N31">
        <f>+VLOOKUP('Glider Tag Pings'!$K31,glider_Crosstab!A$4:C$57,3,FALSE)</f>
        <v>3</v>
      </c>
      <c r="O31">
        <v>3</v>
      </c>
      <c r="Q31" s="11">
        <f>+('Time Near Nodes'!I$5+'Time Near Nodes'!J$5)/60/24</f>
        <v>0.2541666666729725</v>
      </c>
      <c r="T31" s="11">
        <f t="shared" si="0"/>
        <v>11.803278688231753</v>
      </c>
    </row>
    <row r="32" spans="1:20" x14ac:dyDescent="0.25">
      <c r="A32" s="1">
        <v>42685</v>
      </c>
      <c r="B32" t="s">
        <v>12</v>
      </c>
      <c r="C32">
        <v>27</v>
      </c>
      <c r="D32">
        <v>53.685000000000002</v>
      </c>
      <c r="E32">
        <v>27.8948</v>
      </c>
      <c r="F32">
        <v>-83</v>
      </c>
      <c r="G32">
        <v>55.262</v>
      </c>
      <c r="H32">
        <v>-83.921000000000006</v>
      </c>
      <c r="I32">
        <v>512</v>
      </c>
      <c r="J32">
        <v>645</v>
      </c>
      <c r="K32">
        <v>15537</v>
      </c>
      <c r="L32">
        <v>3</v>
      </c>
      <c r="N32" t="e">
        <f>+VLOOKUP('Glider Tag Pings'!$K32,glider_Crosstab!A$4:C$57,3,FALSE)</f>
        <v>#N/A</v>
      </c>
      <c r="O32">
        <v>0</v>
      </c>
      <c r="Q32" s="11">
        <f>+('Time Near Nodes'!I$7+'Time Near Nodes'!J$7)/60/24</f>
        <v>0.18876157407066785</v>
      </c>
      <c r="T32" s="11">
        <f t="shared" si="0"/>
        <v>0</v>
      </c>
    </row>
    <row r="33" spans="1:20" x14ac:dyDescent="0.25">
      <c r="A33" s="1">
        <v>42685</v>
      </c>
      <c r="B33" t="s">
        <v>12</v>
      </c>
      <c r="C33">
        <v>27</v>
      </c>
      <c r="D33">
        <v>53.685000000000002</v>
      </c>
      <c r="E33">
        <v>27.8948</v>
      </c>
      <c r="F33">
        <v>-83</v>
      </c>
      <c r="G33">
        <v>55.262</v>
      </c>
      <c r="H33">
        <v>-83.921000000000006</v>
      </c>
      <c r="I33">
        <v>421</v>
      </c>
      <c r="J33">
        <v>532</v>
      </c>
      <c r="K33">
        <v>15538</v>
      </c>
      <c r="L33">
        <v>3</v>
      </c>
      <c r="N33">
        <f>+VLOOKUP('Glider Tag Pings'!$K33,glider_Crosstab!A$4:C$57,3,FALSE)</f>
        <v>2</v>
      </c>
      <c r="O33">
        <v>2</v>
      </c>
      <c r="Q33" s="11">
        <f>+('Time Near Nodes'!I$7+'Time Near Nodes'!J$7)/60/24</f>
        <v>0.18876157407066785</v>
      </c>
      <c r="T33" s="11">
        <f t="shared" si="0"/>
        <v>10.595376786014974</v>
      </c>
    </row>
    <row r="34" spans="1:20" x14ac:dyDescent="0.25">
      <c r="A34" s="1">
        <v>42685</v>
      </c>
      <c r="B34" t="s">
        <v>12</v>
      </c>
      <c r="C34">
        <v>27</v>
      </c>
      <c r="D34">
        <v>53.685000000000002</v>
      </c>
      <c r="E34">
        <v>27.8948</v>
      </c>
      <c r="F34">
        <v>-83</v>
      </c>
      <c r="G34">
        <v>55.262</v>
      </c>
      <c r="H34">
        <v>-83.921000000000006</v>
      </c>
      <c r="I34">
        <v>547</v>
      </c>
      <c r="J34">
        <v>671</v>
      </c>
      <c r="K34">
        <v>15539</v>
      </c>
      <c r="L34">
        <v>3</v>
      </c>
      <c r="N34">
        <f>+VLOOKUP('Glider Tag Pings'!$K34,glider_Crosstab!A$4:C$57,3,FALSE)</f>
        <v>3</v>
      </c>
      <c r="O34">
        <v>3</v>
      </c>
      <c r="Q34" s="11">
        <f>+('Time Near Nodes'!I$7+'Time Near Nodes'!J$7)/60/24</f>
        <v>0.18876157407066785</v>
      </c>
      <c r="T34" s="11">
        <f t="shared" si="0"/>
        <v>15.893065179022459</v>
      </c>
    </row>
    <row r="35" spans="1:20" x14ac:dyDescent="0.25">
      <c r="A35" s="1">
        <v>42685</v>
      </c>
      <c r="B35" t="s">
        <v>12</v>
      </c>
      <c r="C35">
        <v>27</v>
      </c>
      <c r="D35">
        <v>53.685000000000002</v>
      </c>
      <c r="E35">
        <v>27.8948</v>
      </c>
      <c r="F35">
        <v>-83</v>
      </c>
      <c r="G35">
        <v>55.262</v>
      </c>
      <c r="H35">
        <v>-83.921000000000006</v>
      </c>
      <c r="I35">
        <v>432</v>
      </c>
      <c r="J35">
        <v>549</v>
      </c>
      <c r="K35">
        <v>15540</v>
      </c>
      <c r="L35">
        <v>3</v>
      </c>
      <c r="N35" t="e">
        <f>+VLOOKUP('Glider Tag Pings'!$K35,glider_Crosstab!A$4:C$57,3,FALSE)</f>
        <v>#N/A</v>
      </c>
      <c r="O35">
        <v>0</v>
      </c>
      <c r="Q35" s="11">
        <f>+('Time Near Nodes'!I$7+'Time Near Nodes'!J$7)/60/24</f>
        <v>0.18876157407066785</v>
      </c>
      <c r="T35" s="11">
        <f t="shared" si="0"/>
        <v>0</v>
      </c>
    </row>
    <row r="36" spans="1:20" x14ac:dyDescent="0.25">
      <c r="A36" s="1">
        <v>42685</v>
      </c>
      <c r="B36" t="s">
        <v>12</v>
      </c>
      <c r="C36">
        <v>27</v>
      </c>
      <c r="D36">
        <v>53.685000000000002</v>
      </c>
      <c r="E36">
        <v>27.8948</v>
      </c>
      <c r="F36">
        <v>-83</v>
      </c>
      <c r="G36">
        <v>55.262</v>
      </c>
      <c r="H36">
        <v>-83.921000000000006</v>
      </c>
      <c r="I36">
        <v>412</v>
      </c>
      <c r="J36">
        <v>521</v>
      </c>
      <c r="K36">
        <v>15541</v>
      </c>
      <c r="L36">
        <v>3</v>
      </c>
      <c r="N36">
        <f>+VLOOKUP('Glider Tag Pings'!$K36,glider_Crosstab!A$4:C$57,3,FALSE)</f>
        <v>1</v>
      </c>
      <c r="O36">
        <v>1</v>
      </c>
      <c r="Q36" s="11">
        <f>+('Time Near Nodes'!I$7+'Time Near Nodes'!J$7)/60/24</f>
        <v>0.18876157407066785</v>
      </c>
      <c r="T36" s="11">
        <f t="shared" si="0"/>
        <v>5.297688393007487</v>
      </c>
    </row>
    <row r="37" spans="1:20" x14ac:dyDescent="0.25">
      <c r="A37" s="1">
        <v>42685</v>
      </c>
      <c r="B37" t="s">
        <v>14</v>
      </c>
      <c r="C37">
        <v>27</v>
      </c>
      <c r="D37">
        <v>53.685000000000002</v>
      </c>
      <c r="E37">
        <v>27.8948</v>
      </c>
      <c r="F37">
        <v>-83</v>
      </c>
      <c r="G37">
        <v>55.262</v>
      </c>
      <c r="H37">
        <v>-83.921000000000006</v>
      </c>
      <c r="I37">
        <v>279</v>
      </c>
      <c r="J37">
        <v>381</v>
      </c>
      <c r="K37">
        <v>15542</v>
      </c>
      <c r="L37">
        <v>3</v>
      </c>
      <c r="N37">
        <f>+VLOOKUP('Glider Tag Pings'!$K37,glider_Crosstab!A$4:C$57,3,FALSE)</f>
        <v>3</v>
      </c>
      <c r="O37">
        <v>3</v>
      </c>
      <c r="Q37" s="11">
        <f>+('Time Near Nodes'!I$7+'Time Near Nodes'!J$7)/60/24</f>
        <v>0.18876157407066785</v>
      </c>
      <c r="T37" s="11">
        <f t="shared" si="0"/>
        <v>15.893065179022459</v>
      </c>
    </row>
    <row r="38" spans="1:20" x14ac:dyDescent="0.25">
      <c r="A38" s="1">
        <v>42685</v>
      </c>
      <c r="B38" t="s">
        <v>12</v>
      </c>
      <c r="C38">
        <v>27</v>
      </c>
      <c r="D38">
        <v>53.685000000000002</v>
      </c>
      <c r="E38">
        <v>27.8948</v>
      </c>
      <c r="F38">
        <v>-83</v>
      </c>
      <c r="G38">
        <v>55.262</v>
      </c>
      <c r="H38">
        <v>-83.921000000000006</v>
      </c>
      <c r="I38">
        <v>335</v>
      </c>
      <c r="J38">
        <v>425</v>
      </c>
      <c r="K38">
        <v>15543</v>
      </c>
      <c r="L38">
        <v>3</v>
      </c>
      <c r="N38">
        <f>+VLOOKUP('Glider Tag Pings'!$K38,glider_Crosstab!A$4:C$57,3,FALSE)</f>
        <v>7</v>
      </c>
      <c r="O38">
        <v>7</v>
      </c>
      <c r="Q38" s="11">
        <f>+('Time Near Nodes'!I$7+'Time Near Nodes'!J$7)/60/24</f>
        <v>0.18876157407066785</v>
      </c>
      <c r="T38" s="11">
        <f t="shared" si="0"/>
        <v>37.083818751052405</v>
      </c>
    </row>
    <row r="39" spans="1:20" x14ac:dyDescent="0.25">
      <c r="A39" s="1">
        <v>42685</v>
      </c>
      <c r="B39" t="s">
        <v>14</v>
      </c>
      <c r="C39">
        <v>27</v>
      </c>
      <c r="D39">
        <v>53.069000000000003</v>
      </c>
      <c r="E39">
        <v>27.884499999999999</v>
      </c>
      <c r="F39">
        <v>-83</v>
      </c>
      <c r="G39">
        <v>53.948</v>
      </c>
      <c r="H39">
        <v>-83.899100000000004</v>
      </c>
      <c r="I39">
        <v>342</v>
      </c>
      <c r="J39">
        <v>457</v>
      </c>
      <c r="K39">
        <v>15544</v>
      </c>
      <c r="L39">
        <v>5</v>
      </c>
      <c r="N39">
        <f>+VLOOKUP('Glider Tag Pings'!$K39,glider_Crosstab!A$4:C$57,3,FALSE)</f>
        <v>6</v>
      </c>
      <c r="O39">
        <v>6</v>
      </c>
      <c r="Q39" s="11">
        <f>+('Time Near Nodes'!I$9+'Time Near Nodes'!J$9)/60/24</f>
        <v>0.22957175927149365</v>
      </c>
      <c r="T39" s="11">
        <f t="shared" si="0"/>
        <v>26.135618854165532</v>
      </c>
    </row>
    <row r="40" spans="1:20" x14ac:dyDescent="0.25">
      <c r="A40" s="1">
        <v>42685</v>
      </c>
      <c r="B40" t="s">
        <v>14</v>
      </c>
      <c r="C40">
        <v>27</v>
      </c>
      <c r="D40">
        <v>53.069000000000003</v>
      </c>
      <c r="E40">
        <v>27.884499999999999</v>
      </c>
      <c r="F40">
        <v>-83</v>
      </c>
      <c r="G40">
        <v>53.948</v>
      </c>
      <c r="H40">
        <v>-83.899100000000004</v>
      </c>
      <c r="I40">
        <v>310</v>
      </c>
      <c r="J40">
        <v>410</v>
      </c>
      <c r="K40">
        <v>15545</v>
      </c>
      <c r="L40">
        <v>5</v>
      </c>
      <c r="N40" t="e">
        <f>+VLOOKUP('Glider Tag Pings'!$K40,glider_Crosstab!A$4:C$57,3,FALSE)</f>
        <v>#N/A</v>
      </c>
      <c r="O40">
        <v>0</v>
      </c>
      <c r="Q40" s="11">
        <f>+('Time Near Nodes'!I$9+'Time Near Nodes'!J$9)/60/24</f>
        <v>0.22957175927149365</v>
      </c>
      <c r="T40" s="11">
        <f t="shared" si="0"/>
        <v>0</v>
      </c>
    </row>
    <row r="41" spans="1:20" x14ac:dyDescent="0.25">
      <c r="A41" s="1">
        <v>42753</v>
      </c>
      <c r="B41" t="s">
        <v>14</v>
      </c>
      <c r="C41">
        <v>27</v>
      </c>
      <c r="D41">
        <v>53.209000000000003</v>
      </c>
      <c r="E41">
        <v>27.886800000000001</v>
      </c>
      <c r="F41">
        <v>-83</v>
      </c>
      <c r="G41">
        <v>51.978000000000002</v>
      </c>
      <c r="H41">
        <v>-83.866299999999995</v>
      </c>
      <c r="I41">
        <v>401</v>
      </c>
      <c r="J41">
        <v>497</v>
      </c>
      <c r="K41">
        <v>15227</v>
      </c>
      <c r="L41">
        <v>1</v>
      </c>
      <c r="N41">
        <f>+VLOOKUP('Glider Tag Pings'!$K41,glider_Crosstab!A$4:C$57,3,FALSE)</f>
        <v>5</v>
      </c>
      <c r="O41">
        <v>5</v>
      </c>
      <c r="Q41" s="11">
        <f>+('Time Near Nodes'!I$5+'Time Near Nodes'!J$5)/60/24</f>
        <v>0.2541666666729725</v>
      </c>
      <c r="T41" s="11">
        <f t="shared" si="0"/>
        <v>19.672131147052923</v>
      </c>
    </row>
    <row r="42" spans="1:20" x14ac:dyDescent="0.25">
      <c r="A42" s="1">
        <v>42753</v>
      </c>
      <c r="B42" t="s">
        <v>14</v>
      </c>
      <c r="C42">
        <v>27</v>
      </c>
      <c r="D42">
        <v>53.408999999999999</v>
      </c>
      <c r="E42">
        <v>27.8901</v>
      </c>
      <c r="F42">
        <v>-83</v>
      </c>
      <c r="G42">
        <v>52.415999999999997</v>
      </c>
      <c r="H42">
        <v>-83.873599999999996</v>
      </c>
      <c r="I42">
        <v>353</v>
      </c>
      <c r="J42">
        <v>485</v>
      </c>
      <c r="K42">
        <v>15228</v>
      </c>
      <c r="L42">
        <v>2</v>
      </c>
      <c r="N42">
        <f>+VLOOKUP('Glider Tag Pings'!$K42,glider_Crosstab!A$4:C$57,3,FALSE)</f>
        <v>29</v>
      </c>
      <c r="O42">
        <v>29</v>
      </c>
      <c r="Q42" s="11">
        <f>+('Time Near Nodes'!I$6+'Time Near Nodes'!J$6)/60/24</f>
        <v>0.54810185186215676</v>
      </c>
      <c r="T42" s="11">
        <f t="shared" si="0"/>
        <v>52.909874143780975</v>
      </c>
    </row>
    <row r="43" spans="1:20" x14ac:dyDescent="0.25">
      <c r="A43" s="1">
        <v>42753</v>
      </c>
      <c r="B43" t="s">
        <v>12</v>
      </c>
      <c r="C43">
        <v>27</v>
      </c>
      <c r="D43">
        <v>53.408999999999999</v>
      </c>
      <c r="E43">
        <v>27.8901</v>
      </c>
      <c r="F43">
        <v>-83</v>
      </c>
      <c r="G43">
        <v>52.415999999999997</v>
      </c>
      <c r="H43">
        <v>-83.873599999999996</v>
      </c>
      <c r="I43">
        <v>532</v>
      </c>
      <c r="J43">
        <v>635</v>
      </c>
      <c r="K43">
        <v>15229</v>
      </c>
      <c r="L43">
        <v>2</v>
      </c>
      <c r="N43">
        <f>+VLOOKUP('Glider Tag Pings'!$K43,glider_Crosstab!A$4:C$57,3,FALSE)</f>
        <v>22</v>
      </c>
      <c r="O43">
        <v>22</v>
      </c>
      <c r="Q43" s="11">
        <f>+('Time Near Nodes'!I$6+'Time Near Nodes'!J$6)/60/24</f>
        <v>0.54810185186215676</v>
      </c>
      <c r="T43" s="11">
        <f t="shared" si="0"/>
        <v>40.138525212523497</v>
      </c>
    </row>
    <row r="44" spans="1:20" x14ac:dyDescent="0.25">
      <c r="A44" s="1">
        <v>42753</v>
      </c>
      <c r="B44" t="s">
        <v>12</v>
      </c>
      <c r="C44">
        <v>27</v>
      </c>
      <c r="D44">
        <v>53.408999999999999</v>
      </c>
      <c r="E44">
        <v>27.8901</v>
      </c>
      <c r="F44">
        <v>-83</v>
      </c>
      <c r="G44">
        <v>52.415999999999997</v>
      </c>
      <c r="H44">
        <v>-83.873599999999996</v>
      </c>
      <c r="I44">
        <v>446</v>
      </c>
      <c r="J44">
        <v>559</v>
      </c>
      <c r="K44">
        <v>15532</v>
      </c>
      <c r="L44">
        <v>2</v>
      </c>
      <c r="N44">
        <f>+VLOOKUP('Glider Tag Pings'!$K44,glider_Crosstab!A$4:C$57,3,FALSE)</f>
        <v>5</v>
      </c>
      <c r="O44">
        <v>5</v>
      </c>
      <c r="Q44" s="11">
        <f>+('Time Near Nodes'!I$6+'Time Near Nodes'!J$6)/60/24</f>
        <v>0.54810185186215676</v>
      </c>
      <c r="T44" s="11">
        <f t="shared" si="0"/>
        <v>9.1223920937553409</v>
      </c>
    </row>
    <row r="45" spans="1:20" x14ac:dyDescent="0.25">
      <c r="A45" s="1">
        <v>42826</v>
      </c>
      <c r="B45" t="s">
        <v>14</v>
      </c>
      <c r="C45">
        <v>27</v>
      </c>
      <c r="D45">
        <v>53.058700000000002</v>
      </c>
      <c r="E45">
        <v>27.8843</v>
      </c>
      <c r="F45">
        <v>-83</v>
      </c>
      <c r="G45">
        <v>53.971800000000002</v>
      </c>
      <c r="H45">
        <v>-83.899500000000003</v>
      </c>
      <c r="I45">
        <v>352</v>
      </c>
      <c r="J45">
        <v>453</v>
      </c>
      <c r="K45">
        <v>16064</v>
      </c>
      <c r="L45">
        <v>5</v>
      </c>
      <c r="N45">
        <f>+VLOOKUP('Glider Tag Pings'!$K45,glider_Crosstab!A$4:C$57,3,FALSE)</f>
        <v>6</v>
      </c>
      <c r="O45">
        <v>6</v>
      </c>
      <c r="Q45" s="11">
        <f>+('Time Near Nodes'!J$9)/60/24</f>
        <v>0.17123842592991423</v>
      </c>
      <c r="T45" s="11">
        <f t="shared" si="0"/>
        <v>35.038864480427577</v>
      </c>
    </row>
    <row r="46" spans="1:20" x14ac:dyDescent="0.25">
      <c r="A46" s="1">
        <v>42826</v>
      </c>
      <c r="B46" t="s">
        <v>12</v>
      </c>
      <c r="C46">
        <v>27</v>
      </c>
      <c r="D46">
        <v>53.429699999999997</v>
      </c>
      <c r="E46">
        <v>27.890499999999999</v>
      </c>
      <c r="F46">
        <v>-83</v>
      </c>
      <c r="G46">
        <v>52.399099999999997</v>
      </c>
      <c r="H46">
        <v>-83.8733</v>
      </c>
      <c r="I46">
        <v>295</v>
      </c>
      <c r="J46">
        <v>379</v>
      </c>
      <c r="K46">
        <v>16065</v>
      </c>
      <c r="L46">
        <v>2</v>
      </c>
      <c r="N46">
        <f>+VLOOKUP('Glider Tag Pings'!$K46,glider_Crosstab!A$4:C$57,3,FALSE)</f>
        <v>19</v>
      </c>
      <c r="O46">
        <v>19</v>
      </c>
      <c r="Q46" s="11">
        <f>+('Time Near Nodes'!J$6)/60/24</f>
        <v>0.35872685186041053</v>
      </c>
      <c r="T46" s="11">
        <f t="shared" si="0"/>
        <v>52.96509001615906</v>
      </c>
    </row>
    <row r="47" spans="1:20" x14ac:dyDescent="0.25">
      <c r="A47" s="1">
        <v>42826</v>
      </c>
      <c r="B47" t="s">
        <v>14</v>
      </c>
      <c r="C47">
        <v>27</v>
      </c>
      <c r="D47">
        <v>53.429699999999997</v>
      </c>
      <c r="E47">
        <v>27.890499999999999</v>
      </c>
      <c r="F47">
        <v>-83</v>
      </c>
      <c r="G47">
        <v>52.399099999999997</v>
      </c>
      <c r="H47">
        <v>-83.8733</v>
      </c>
      <c r="I47">
        <v>318</v>
      </c>
      <c r="J47">
        <v>412</v>
      </c>
      <c r="K47">
        <v>16066</v>
      </c>
      <c r="L47">
        <v>2</v>
      </c>
      <c r="N47">
        <f>+VLOOKUP('Glider Tag Pings'!$K47,glider_Crosstab!A$4:C$57,3,FALSE)</f>
        <v>7</v>
      </c>
      <c r="O47">
        <v>7</v>
      </c>
      <c r="Q47" s="11">
        <f>+('Time Near Nodes'!J$6)/60/24</f>
        <v>0.35872685186041053</v>
      </c>
      <c r="T47" s="11">
        <f t="shared" si="0"/>
        <v>19.513454216479655</v>
      </c>
    </row>
    <row r="48" spans="1:20" x14ac:dyDescent="0.25">
      <c r="A48" s="1">
        <v>42826</v>
      </c>
      <c r="B48" t="s">
        <v>14</v>
      </c>
      <c r="C48">
        <v>27</v>
      </c>
      <c r="D48">
        <v>53.429699999999997</v>
      </c>
      <c r="E48">
        <v>27.890499999999999</v>
      </c>
      <c r="F48">
        <v>-83</v>
      </c>
      <c r="G48">
        <v>52.399099999999997</v>
      </c>
      <c r="H48">
        <v>-83.8733</v>
      </c>
      <c r="I48">
        <v>337</v>
      </c>
      <c r="J48">
        <v>440</v>
      </c>
      <c r="K48">
        <v>16067</v>
      </c>
      <c r="L48">
        <v>2</v>
      </c>
      <c r="N48">
        <f>+VLOOKUP('Glider Tag Pings'!$K48,glider_Crosstab!A$4:C$57,3,FALSE)</f>
        <v>5</v>
      </c>
      <c r="O48">
        <v>5</v>
      </c>
      <c r="Q48" s="11">
        <f>+('Time Near Nodes'!J$6)/60/24</f>
        <v>0.35872685186041053</v>
      </c>
      <c r="T48" s="11">
        <f t="shared" si="0"/>
        <v>13.938181583199752</v>
      </c>
    </row>
    <row r="49" spans="1:20" x14ac:dyDescent="0.25">
      <c r="A49" s="1">
        <v>42826</v>
      </c>
      <c r="B49" t="s">
        <v>14</v>
      </c>
      <c r="C49">
        <v>27</v>
      </c>
      <c r="D49">
        <v>53.058700000000002</v>
      </c>
      <c r="E49">
        <v>27.8843</v>
      </c>
      <c r="F49">
        <v>-83</v>
      </c>
      <c r="G49">
        <v>53.971800000000002</v>
      </c>
      <c r="H49">
        <v>-83.899500000000003</v>
      </c>
      <c r="I49">
        <v>320</v>
      </c>
      <c r="J49">
        <v>420</v>
      </c>
      <c r="K49">
        <v>16068</v>
      </c>
      <c r="L49">
        <v>5</v>
      </c>
      <c r="N49">
        <f>+VLOOKUP('Glider Tag Pings'!$K49,glider_Crosstab!A$4:C$57,3,FALSE)</f>
        <v>9</v>
      </c>
      <c r="O49">
        <v>9</v>
      </c>
      <c r="Q49" s="11">
        <f>+('Time Near Nodes'!J$9)/60/24</f>
        <v>0.17123842592991423</v>
      </c>
      <c r="T49" s="11">
        <f t="shared" si="0"/>
        <v>52.558296720641366</v>
      </c>
    </row>
    <row r="50" spans="1:20" x14ac:dyDescent="0.25">
      <c r="A50" s="1">
        <v>42826</v>
      </c>
      <c r="B50" t="s">
        <v>12</v>
      </c>
      <c r="C50">
        <v>27</v>
      </c>
      <c r="D50">
        <v>53.058700000000002</v>
      </c>
      <c r="E50">
        <v>27.8843</v>
      </c>
      <c r="F50">
        <v>-83</v>
      </c>
      <c r="G50">
        <v>53.971800000000002</v>
      </c>
      <c r="H50">
        <v>-83.899500000000003</v>
      </c>
      <c r="I50">
        <v>575</v>
      </c>
      <c r="J50">
        <v>709</v>
      </c>
      <c r="K50">
        <v>16069</v>
      </c>
      <c r="L50">
        <v>5</v>
      </c>
      <c r="N50">
        <f>+VLOOKUP('Glider Tag Pings'!$K50,glider_Crosstab!A$4:C$57,3,FALSE)</f>
        <v>4</v>
      </c>
      <c r="O50">
        <v>4</v>
      </c>
      <c r="Q50" s="11">
        <f>+('Time Near Nodes'!J$9)/60/24</f>
        <v>0.17123842592991423</v>
      </c>
      <c r="T50" s="11">
        <f t="shared" si="0"/>
        <v>23.359242986951717</v>
      </c>
    </row>
    <row r="51" spans="1:20" x14ac:dyDescent="0.25">
      <c r="A51" s="1">
        <v>42826</v>
      </c>
      <c r="B51" t="s">
        <v>12</v>
      </c>
      <c r="C51">
        <v>27</v>
      </c>
      <c r="D51">
        <v>53.058700000000002</v>
      </c>
      <c r="E51">
        <v>27.8843</v>
      </c>
      <c r="F51">
        <v>-83</v>
      </c>
      <c r="G51">
        <v>53.971800000000002</v>
      </c>
      <c r="H51">
        <v>-83.899500000000003</v>
      </c>
      <c r="I51">
        <v>582</v>
      </c>
      <c r="J51">
        <v>706</v>
      </c>
      <c r="K51">
        <v>16070</v>
      </c>
      <c r="L51">
        <v>5</v>
      </c>
      <c r="N51">
        <f>+VLOOKUP('Glider Tag Pings'!$K51,glider_Crosstab!A$4:C$57,3,FALSE)</f>
        <v>2</v>
      </c>
      <c r="O51">
        <v>2</v>
      </c>
      <c r="Q51" s="11">
        <f>+('Time Near Nodes'!J$9)/60/24</f>
        <v>0.17123842592991423</v>
      </c>
      <c r="T51" s="11">
        <f t="shared" si="0"/>
        <v>11.679621493475858</v>
      </c>
    </row>
    <row r="52" spans="1:20" x14ac:dyDescent="0.25">
      <c r="A52" s="1">
        <v>42826</v>
      </c>
      <c r="B52" t="s">
        <v>12</v>
      </c>
      <c r="C52">
        <v>27</v>
      </c>
      <c r="D52">
        <v>53.058700000000002</v>
      </c>
      <c r="E52">
        <v>27.8843</v>
      </c>
      <c r="F52">
        <v>-83</v>
      </c>
      <c r="G52">
        <v>53.971800000000002</v>
      </c>
      <c r="H52">
        <v>-83.899500000000003</v>
      </c>
      <c r="I52">
        <v>410</v>
      </c>
      <c r="J52">
        <v>511</v>
      </c>
      <c r="K52">
        <v>16071</v>
      </c>
      <c r="L52">
        <v>5</v>
      </c>
      <c r="N52">
        <f>+VLOOKUP('Glider Tag Pings'!$K52,glider_Crosstab!A$4:C$57,3,FALSE)</f>
        <v>10</v>
      </c>
      <c r="O52">
        <v>10</v>
      </c>
      <c r="Q52" s="11">
        <f>+('Time Near Nodes'!J$9)/60/24</f>
        <v>0.17123842592991423</v>
      </c>
      <c r="T52" s="11">
        <f t="shared" si="0"/>
        <v>58.39810746737929</v>
      </c>
    </row>
    <row r="53" spans="1:20" x14ac:dyDescent="0.25">
      <c r="A53" s="1">
        <v>42826</v>
      </c>
      <c r="B53" t="s">
        <v>14</v>
      </c>
      <c r="C53">
        <v>27</v>
      </c>
      <c r="D53">
        <v>53.100900000000003</v>
      </c>
      <c r="E53">
        <v>27.885000000000002</v>
      </c>
      <c r="F53">
        <v>-83</v>
      </c>
      <c r="G53">
        <v>54.358699999999999</v>
      </c>
      <c r="H53">
        <v>-83.906000000000006</v>
      </c>
      <c r="I53">
        <v>311</v>
      </c>
      <c r="J53">
        <v>412</v>
      </c>
      <c r="K53">
        <v>16072</v>
      </c>
      <c r="L53">
        <v>4</v>
      </c>
      <c r="N53">
        <f>+VLOOKUP('Glider Tag Pings'!$K53,glider_Crosstab!A$4:C$57,3,FALSE)</f>
        <v>4</v>
      </c>
      <c r="O53">
        <v>4</v>
      </c>
      <c r="Q53" s="11">
        <f>+('Time Near Nodes'!J$8)/60/24</f>
        <v>0.21461805555736646</v>
      </c>
      <c r="T53" s="11">
        <f t="shared" si="0"/>
        <v>18.637760879959224</v>
      </c>
    </row>
    <row r="54" spans="1:20" x14ac:dyDescent="0.25">
      <c r="A54" s="1">
        <v>42826</v>
      </c>
      <c r="B54" t="s">
        <v>14</v>
      </c>
      <c r="C54">
        <v>27</v>
      </c>
      <c r="D54">
        <v>53.100900000000003</v>
      </c>
      <c r="E54">
        <v>27.885000000000002</v>
      </c>
      <c r="F54">
        <v>-83</v>
      </c>
      <c r="G54">
        <v>54.358699999999999</v>
      </c>
      <c r="H54">
        <v>-83.906000000000006</v>
      </c>
      <c r="I54">
        <v>362</v>
      </c>
      <c r="J54">
        <v>469</v>
      </c>
      <c r="K54">
        <v>16073</v>
      </c>
      <c r="L54">
        <v>4</v>
      </c>
      <c r="N54">
        <f>+VLOOKUP('Glider Tag Pings'!$K54,glider_Crosstab!A$4:C$57,3,FALSE)</f>
        <v>10</v>
      </c>
      <c r="O54">
        <v>10</v>
      </c>
      <c r="Q54" s="11">
        <f>+('Time Near Nodes'!J$8)/60/24</f>
        <v>0.21461805555736646</v>
      </c>
      <c r="T54" s="11">
        <f t="shared" si="0"/>
        <v>46.594402199898063</v>
      </c>
    </row>
    <row r="55" spans="1:20" x14ac:dyDescent="0.25">
      <c r="A55" s="1">
        <v>42826</v>
      </c>
      <c r="B55" t="s">
        <v>14</v>
      </c>
      <c r="C55">
        <v>27</v>
      </c>
      <c r="D55">
        <v>53.100900000000003</v>
      </c>
      <c r="E55">
        <v>27.885000000000002</v>
      </c>
      <c r="F55">
        <v>-83</v>
      </c>
      <c r="G55">
        <v>54.358699999999999</v>
      </c>
      <c r="H55">
        <v>-83.906000000000006</v>
      </c>
      <c r="I55">
        <v>592</v>
      </c>
      <c r="J55">
        <v>753</v>
      </c>
      <c r="K55">
        <v>16074</v>
      </c>
      <c r="L55">
        <v>4</v>
      </c>
      <c r="N55">
        <f>+VLOOKUP('Glider Tag Pings'!$K55,glider_Crosstab!A$4:C$57,3,FALSE)</f>
        <v>6</v>
      </c>
      <c r="O55">
        <v>6</v>
      </c>
      <c r="Q55" s="11">
        <f>+('Time Near Nodes'!J$8)/60/24</f>
        <v>0.21461805555736646</v>
      </c>
      <c r="T55" s="11">
        <f t="shared" si="0"/>
        <v>27.956641319938836</v>
      </c>
    </row>
    <row r="56" spans="1:20" x14ac:dyDescent="0.25">
      <c r="A56" s="1">
        <v>42826</v>
      </c>
      <c r="B56" t="s">
        <v>12</v>
      </c>
      <c r="C56">
        <v>27</v>
      </c>
      <c r="D56">
        <v>53.100900000000003</v>
      </c>
      <c r="E56">
        <v>27.885000000000002</v>
      </c>
      <c r="F56">
        <v>-83</v>
      </c>
      <c r="G56">
        <v>54.358699999999999</v>
      </c>
      <c r="H56">
        <v>-83.906000000000006</v>
      </c>
      <c r="I56">
        <v>372</v>
      </c>
      <c r="J56">
        <v>461</v>
      </c>
      <c r="K56">
        <v>16075</v>
      </c>
      <c r="L56">
        <v>4</v>
      </c>
      <c r="N56">
        <f>+VLOOKUP('Glider Tag Pings'!$K56,glider_Crosstab!A$4:C$57,3,FALSE)</f>
        <v>16</v>
      </c>
      <c r="O56">
        <v>16</v>
      </c>
      <c r="Q56" s="11">
        <f>+('Time Near Nodes'!J$8)/60/24</f>
        <v>0.21461805555736646</v>
      </c>
      <c r="T56" s="11">
        <f t="shared" si="0"/>
        <v>74.551043519836895</v>
      </c>
    </row>
    <row r="57" spans="1:20" x14ac:dyDescent="0.25">
      <c r="A57" s="1">
        <v>42843</v>
      </c>
      <c r="B57" t="s">
        <v>14</v>
      </c>
      <c r="C57">
        <v>27</v>
      </c>
      <c r="D57">
        <v>53.709299999999999</v>
      </c>
      <c r="E57">
        <v>27.895199999999999</v>
      </c>
      <c r="F57">
        <v>-83</v>
      </c>
      <c r="G57">
        <v>55.305100000000003</v>
      </c>
      <c r="H57">
        <v>-83.921800000000005</v>
      </c>
      <c r="I57">
        <v>335</v>
      </c>
      <c r="J57">
        <v>418</v>
      </c>
      <c r="K57">
        <v>16076</v>
      </c>
      <c r="N57">
        <f>+VLOOKUP('Glider Tag Pings'!$K57,glider_Crosstab!A$4:C$57,3,FALSE)</f>
        <v>1</v>
      </c>
      <c r="O57">
        <v>1</v>
      </c>
      <c r="Q57" s="11">
        <v>0.17</v>
      </c>
      <c r="T57" s="11">
        <f t="shared" si="0"/>
        <v>5.8823529411764701</v>
      </c>
    </row>
    <row r="58" spans="1:20" x14ac:dyDescent="0.25">
      <c r="A58" s="1">
        <v>42843</v>
      </c>
      <c r="B58" t="s">
        <v>14</v>
      </c>
      <c r="C58">
        <v>27</v>
      </c>
      <c r="D58">
        <v>53.709299999999999</v>
      </c>
      <c r="E58">
        <v>27.895199999999999</v>
      </c>
      <c r="F58">
        <v>-83</v>
      </c>
      <c r="G58">
        <v>55.305100000000003</v>
      </c>
      <c r="H58">
        <v>-83.921800000000005</v>
      </c>
      <c r="I58">
        <v>321</v>
      </c>
      <c r="J58">
        <v>425</v>
      </c>
      <c r="K58">
        <v>16077</v>
      </c>
      <c r="N58" t="e">
        <f>+VLOOKUP('Glider Tag Pings'!$K58,glider_Crosstab!A$4:C$57,3,FALSE)</f>
        <v>#N/A</v>
      </c>
      <c r="O58">
        <v>0</v>
      </c>
      <c r="Q58" s="11">
        <v>0.17</v>
      </c>
      <c r="T58" s="11">
        <f t="shared" si="0"/>
        <v>0</v>
      </c>
    </row>
    <row r="59" spans="1:20" x14ac:dyDescent="0.25">
      <c r="A59" s="1">
        <v>42843</v>
      </c>
      <c r="B59" t="s">
        <v>14</v>
      </c>
      <c r="C59">
        <v>27</v>
      </c>
      <c r="D59">
        <v>53.709299999999999</v>
      </c>
      <c r="E59">
        <v>27.895199999999999</v>
      </c>
      <c r="F59">
        <v>-83</v>
      </c>
      <c r="G59">
        <v>55.305100000000003</v>
      </c>
      <c r="H59">
        <v>-83.921800000000005</v>
      </c>
      <c r="I59">
        <v>312</v>
      </c>
      <c r="J59">
        <v>406</v>
      </c>
      <c r="K59">
        <v>16078</v>
      </c>
      <c r="N59">
        <f>+VLOOKUP('Glider Tag Pings'!$K59,glider_Crosstab!A$4:C$57,3,FALSE)</f>
        <v>1</v>
      </c>
      <c r="O59">
        <v>1</v>
      </c>
      <c r="Q59" s="11">
        <v>0.17</v>
      </c>
      <c r="T59" s="11">
        <f t="shared" si="0"/>
        <v>5.8823529411764701</v>
      </c>
    </row>
    <row r="60" spans="1:20" x14ac:dyDescent="0.25">
      <c r="A60" s="1">
        <v>42843</v>
      </c>
      <c r="B60" t="s">
        <v>14</v>
      </c>
      <c r="C60">
        <v>27</v>
      </c>
      <c r="D60">
        <v>53.42</v>
      </c>
      <c r="E60">
        <v>27.8903</v>
      </c>
      <c r="F60">
        <v>-83</v>
      </c>
      <c r="G60">
        <v>53.152000000000001</v>
      </c>
      <c r="H60">
        <v>-83.885900000000007</v>
      </c>
      <c r="I60">
        <v>349</v>
      </c>
      <c r="J60">
        <v>448</v>
      </c>
      <c r="K60">
        <v>16080</v>
      </c>
      <c r="N60" t="e">
        <f>+VLOOKUP('Glider Tag Pings'!$K60,glider_Crosstab!A$4:C$57,3,FALSE)</f>
        <v>#N/A</v>
      </c>
      <c r="O60">
        <v>0</v>
      </c>
      <c r="Q60" s="11">
        <v>0.17</v>
      </c>
      <c r="T60" s="11">
        <f t="shared" si="0"/>
        <v>0</v>
      </c>
    </row>
    <row r="61" spans="1:20" x14ac:dyDescent="0.25">
      <c r="A61" s="1">
        <v>42843</v>
      </c>
      <c r="B61" t="s">
        <v>14</v>
      </c>
      <c r="C61">
        <v>27</v>
      </c>
      <c r="D61">
        <v>53.42</v>
      </c>
      <c r="E61">
        <v>27.8903</v>
      </c>
      <c r="F61">
        <v>-83</v>
      </c>
      <c r="G61">
        <v>53.152000000000001</v>
      </c>
      <c r="H61">
        <v>-83.885900000000007</v>
      </c>
      <c r="I61">
        <v>315</v>
      </c>
      <c r="J61">
        <v>420</v>
      </c>
      <c r="K61">
        <v>16081</v>
      </c>
      <c r="N61">
        <f>+VLOOKUP('Glider Tag Pings'!$K61,glider_Crosstab!A$4:C$57,3,FALSE)</f>
        <v>3</v>
      </c>
      <c r="O61">
        <v>3</v>
      </c>
      <c r="Q61" s="11">
        <v>0.17</v>
      </c>
      <c r="T61" s="11">
        <f t="shared" si="0"/>
        <v>17.647058823529409</v>
      </c>
    </row>
    <row r="62" spans="1:20" x14ac:dyDescent="0.25">
      <c r="A62" s="1">
        <v>42843</v>
      </c>
      <c r="B62" t="s">
        <v>14</v>
      </c>
      <c r="C62">
        <v>27</v>
      </c>
      <c r="D62">
        <v>53.42</v>
      </c>
      <c r="E62">
        <v>27.8903</v>
      </c>
      <c r="F62">
        <v>-83</v>
      </c>
      <c r="G62">
        <v>53.152000000000001</v>
      </c>
      <c r="H62">
        <v>-83.885900000000007</v>
      </c>
      <c r="I62">
        <v>310</v>
      </c>
      <c r="J62">
        <v>402</v>
      </c>
      <c r="K62">
        <v>16082</v>
      </c>
      <c r="N62" t="e">
        <f>+VLOOKUP('Glider Tag Pings'!$K62,glider_Crosstab!A$4:C$57,3,FALSE)</f>
        <v>#N/A</v>
      </c>
      <c r="O62">
        <v>0</v>
      </c>
      <c r="Q62" s="11">
        <v>0.17</v>
      </c>
      <c r="T62" s="11">
        <f t="shared" si="0"/>
        <v>0</v>
      </c>
    </row>
    <row r="63" spans="1:20" x14ac:dyDescent="0.25">
      <c r="A63" s="1">
        <v>42843</v>
      </c>
      <c r="B63" t="s">
        <v>14</v>
      </c>
      <c r="C63">
        <v>27</v>
      </c>
      <c r="D63">
        <v>53.42</v>
      </c>
      <c r="E63">
        <v>27.8903</v>
      </c>
      <c r="F63">
        <v>-83</v>
      </c>
      <c r="G63">
        <v>53.152000000000001</v>
      </c>
      <c r="H63">
        <v>-83.885900000000007</v>
      </c>
      <c r="I63">
        <v>313</v>
      </c>
      <c r="J63">
        <v>408</v>
      </c>
      <c r="K63">
        <v>16083</v>
      </c>
      <c r="N63">
        <f>+VLOOKUP('Glider Tag Pings'!$K63,glider_Crosstab!A$4:C$57,3,FALSE)</f>
        <v>6</v>
      </c>
      <c r="O63">
        <v>6</v>
      </c>
      <c r="Q63" s="11">
        <v>0.17</v>
      </c>
      <c r="T63" s="11">
        <f t="shared" si="0"/>
        <v>35.294117647058819</v>
      </c>
    </row>
    <row r="64" spans="1:20" x14ac:dyDescent="0.25">
      <c r="A64" s="1">
        <v>75714</v>
      </c>
      <c r="B64" t="s">
        <v>14</v>
      </c>
      <c r="C64">
        <v>27</v>
      </c>
      <c r="D64">
        <v>53.42</v>
      </c>
      <c r="E64">
        <v>27.8903</v>
      </c>
      <c r="F64">
        <v>-83</v>
      </c>
      <c r="G64">
        <v>53.152000000000001</v>
      </c>
      <c r="H64">
        <v>-83.885900000000007</v>
      </c>
      <c r="I64">
        <v>346</v>
      </c>
      <c r="J64">
        <v>451</v>
      </c>
      <c r="K64">
        <v>16079</v>
      </c>
      <c r="N64">
        <f>+VLOOKUP('Glider Tag Pings'!$K64,glider_Crosstab!A$4:C$57,3,FALSE)</f>
        <v>4</v>
      </c>
      <c r="O64">
        <v>4</v>
      </c>
      <c r="Q64" s="11">
        <v>0.17</v>
      </c>
      <c r="T64" s="11">
        <f t="shared" si="0"/>
        <v>23.52941176470588</v>
      </c>
    </row>
    <row r="66" spans="2:2" x14ac:dyDescent="0.25">
      <c r="B66">
        <f>COUNTIF(B4:B64,"RG")</f>
        <v>27</v>
      </c>
    </row>
    <row r="67" spans="2:2" x14ac:dyDescent="0.25">
      <c r="B67">
        <f>COUNTIF(B4:B64,"ARS")</f>
        <v>34</v>
      </c>
    </row>
  </sheetData>
  <sortState ref="A4:S64">
    <sortCondition ref="A4:A64"/>
    <sortCondition ref="K4:K64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14" sqref="F14"/>
    </sheetView>
  </sheetViews>
  <sheetFormatPr defaultRowHeight="15" x14ac:dyDescent="0.25"/>
  <cols>
    <col min="1" max="2" width="10.85546875" customWidth="1"/>
    <col min="5" max="6" width="11.42578125" customWidth="1"/>
  </cols>
  <sheetData>
    <row r="2" spans="1:6" s="4" customFormat="1" ht="30" x14ac:dyDescent="0.25">
      <c r="A2" s="4" t="s">
        <v>105</v>
      </c>
      <c r="B2" s="4" t="s">
        <v>106</v>
      </c>
      <c r="E2" s="4" t="s">
        <v>107</v>
      </c>
      <c r="F2" s="4" t="s">
        <v>108</v>
      </c>
    </row>
    <row r="3" spans="1:6" x14ac:dyDescent="0.25">
      <c r="A3">
        <v>60009</v>
      </c>
      <c r="B3">
        <f>+VLOOKUP(A3,glider_Crosstab!$A$4:C$57,3,FALSE)</f>
        <v>15</v>
      </c>
      <c r="E3">
        <v>25039</v>
      </c>
      <c r="F3">
        <v>751</v>
      </c>
    </row>
    <row r="4" spans="1:6" x14ac:dyDescent="0.25">
      <c r="A4">
        <v>60682</v>
      </c>
      <c r="B4">
        <f>+VLOOKUP(A4,glider_Crosstab!$A$4:C$57,3,FALSE)</f>
        <v>26</v>
      </c>
    </row>
    <row r="5" spans="1:6" x14ac:dyDescent="0.25">
      <c r="A5">
        <v>60683</v>
      </c>
      <c r="B5">
        <f>+VLOOKUP(A5,glider_Crosstab!$A$4:C$57,3,FALSE)</f>
        <v>32</v>
      </c>
    </row>
    <row r="6" spans="1:6" x14ac:dyDescent="0.25">
      <c r="A6">
        <v>60684</v>
      </c>
      <c r="B6">
        <f>+VLOOKUP(A6,glider_Crosstab!$A$4:C$57,3,FALSE)</f>
        <v>24</v>
      </c>
    </row>
    <row r="7" spans="1:6" x14ac:dyDescent="0.25">
      <c r="A7">
        <v>60685</v>
      </c>
      <c r="B7">
        <f>+VLOOKUP(A7,glider_Crosstab!$A$4:C$57,3,FALSE)</f>
        <v>16</v>
      </c>
    </row>
    <row r="8" spans="1:6" x14ac:dyDescent="0.25">
      <c r="A8">
        <v>60686</v>
      </c>
      <c r="B8">
        <f>+VLOOKUP(A8,glider_Crosstab!$A$4:C$57,3,FALSE)</f>
        <v>39</v>
      </c>
    </row>
    <row r="9" spans="1:6" x14ac:dyDescent="0.25">
      <c r="A9">
        <v>60687</v>
      </c>
      <c r="B9">
        <f>+VLOOKUP(A9,glider_Crosstab!$A$4:C$57,3,FALSE)</f>
        <v>18</v>
      </c>
    </row>
    <row r="10" spans="1:6" x14ac:dyDescent="0.25">
      <c r="A10">
        <v>60688</v>
      </c>
      <c r="B10">
        <f>+VLOOKUP(A10,glider_Crosstab!$A$4:C$57,3,FALSE)</f>
        <v>37</v>
      </c>
    </row>
    <row r="11" spans="1:6" x14ac:dyDescent="0.25">
      <c r="A11">
        <v>60689</v>
      </c>
      <c r="B11">
        <f>+VLOOKUP(A11,glider_Crosstab!$A$4:C$57,3,FALSE)</f>
        <v>63</v>
      </c>
    </row>
    <row r="13" spans="1:6" x14ac:dyDescent="0.25">
      <c r="A13" t="s">
        <v>15</v>
      </c>
      <c r="B13">
        <f>+SUM(B3:B11)</f>
        <v>270</v>
      </c>
      <c r="F13">
        <f>+B13/F3</f>
        <v>0.35952063914780291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7"/>
  <sheetViews>
    <sheetView topLeftCell="A4" workbookViewId="0">
      <selection activeCell="J17" sqref="J17"/>
    </sheetView>
  </sheetViews>
  <sheetFormatPr defaultRowHeight="15" x14ac:dyDescent="0.25"/>
  <cols>
    <col min="1" max="3" width="11.7109375" customWidth="1"/>
    <col min="12" max="12" width="11" bestFit="1" customWidth="1"/>
  </cols>
  <sheetData>
    <row r="2" spans="1:12" ht="31.5" customHeight="1" x14ac:dyDescent="0.25">
      <c r="D2" s="24" t="s">
        <v>102</v>
      </c>
      <c r="E2" s="24"/>
      <c r="G2" t="s">
        <v>67</v>
      </c>
    </row>
    <row r="3" spans="1:12" x14ac:dyDescent="0.25">
      <c r="A3" t="s">
        <v>11</v>
      </c>
      <c r="B3" t="s">
        <v>2</v>
      </c>
      <c r="D3" t="s">
        <v>104</v>
      </c>
      <c r="G3" t="s">
        <v>65</v>
      </c>
      <c r="H3" t="s">
        <v>66</v>
      </c>
    </row>
    <row r="4" spans="1:12" x14ac:dyDescent="0.25">
      <c r="A4">
        <v>15222</v>
      </c>
      <c r="B4" t="s">
        <v>12</v>
      </c>
      <c r="D4" s="3">
        <v>278.49789029535867</v>
      </c>
      <c r="G4" s="3">
        <v>51.100070971172407</v>
      </c>
      <c r="J4" t="s">
        <v>68</v>
      </c>
      <c r="L4" t="str">
        <f t="shared" ref="L4:L35" si="0">CONCATENATE(A4,J4,B4)</f>
        <v>15222 - RG</v>
      </c>
    </row>
    <row r="5" spans="1:12" x14ac:dyDescent="0.25">
      <c r="A5">
        <v>15224</v>
      </c>
      <c r="B5" t="s">
        <v>12</v>
      </c>
      <c r="D5" s="3">
        <v>207.75105485232066</v>
      </c>
      <c r="G5" s="3">
        <v>88.573456350032174</v>
      </c>
      <c r="J5" t="s">
        <v>68</v>
      </c>
      <c r="L5" t="str">
        <f t="shared" si="0"/>
        <v>15224 - RG</v>
      </c>
    </row>
    <row r="6" spans="1:12" x14ac:dyDescent="0.25">
      <c r="A6">
        <v>15229</v>
      </c>
      <c r="B6" t="s">
        <v>12</v>
      </c>
      <c r="D6" s="3">
        <v>386.76331360946745</v>
      </c>
      <c r="G6" s="3">
        <v>40.138525212523497</v>
      </c>
      <c r="J6" t="s">
        <v>68</v>
      </c>
      <c r="L6" t="str">
        <f t="shared" si="0"/>
        <v>15229 - RG</v>
      </c>
    </row>
    <row r="7" spans="1:12" x14ac:dyDescent="0.25">
      <c r="A7">
        <v>15516</v>
      </c>
      <c r="B7" t="s">
        <v>12</v>
      </c>
      <c r="C7" t="str">
        <f>+TEXT(A7,"00000 ")</f>
        <v xml:space="preserve">15516 </v>
      </c>
      <c r="D7" s="3">
        <v>29.322939866369712</v>
      </c>
      <c r="G7" s="3">
        <v>0</v>
      </c>
      <c r="J7" t="s">
        <v>68</v>
      </c>
      <c r="L7" t="str">
        <f t="shared" si="0"/>
        <v>15516 - RG</v>
      </c>
    </row>
    <row r="8" spans="1:12" x14ac:dyDescent="0.25">
      <c r="A8">
        <v>15517</v>
      </c>
      <c r="B8" t="s">
        <v>12</v>
      </c>
      <c r="D8" s="3">
        <v>422.10022271714922</v>
      </c>
      <c r="G8" s="3">
        <v>7.868852458821169</v>
      </c>
      <c r="J8" t="s">
        <v>68</v>
      </c>
      <c r="L8" t="str">
        <f t="shared" si="0"/>
        <v>15517 - RG</v>
      </c>
    </row>
    <row r="9" spans="1:12" x14ac:dyDescent="0.25">
      <c r="A9">
        <v>15518</v>
      </c>
      <c r="B9" t="s">
        <v>12</v>
      </c>
      <c r="D9" s="3">
        <v>269.04454342984411</v>
      </c>
      <c r="G9" s="3">
        <v>11.803278688231753</v>
      </c>
      <c r="J9" t="s">
        <v>68</v>
      </c>
      <c r="L9" t="str">
        <f t="shared" si="0"/>
        <v>15518 - RG</v>
      </c>
    </row>
    <row r="10" spans="1:12" x14ac:dyDescent="0.25">
      <c r="A10">
        <v>15519</v>
      </c>
      <c r="B10" t="s">
        <v>12</v>
      </c>
      <c r="D10" s="3">
        <v>2.8708240534521154</v>
      </c>
      <c r="G10" s="3">
        <v>0</v>
      </c>
      <c r="J10" t="s">
        <v>68</v>
      </c>
      <c r="L10" t="str">
        <f t="shared" si="0"/>
        <v>15519 - RG</v>
      </c>
    </row>
    <row r="11" spans="1:12" x14ac:dyDescent="0.25">
      <c r="A11">
        <v>15520</v>
      </c>
      <c r="B11" t="s">
        <v>12</v>
      </c>
      <c r="D11" s="3">
        <v>279.87973273942094</v>
      </c>
      <c r="G11" s="3">
        <v>11.803278688231753</v>
      </c>
      <c r="J11" t="s">
        <v>68</v>
      </c>
      <c r="L11" t="str">
        <f t="shared" si="0"/>
        <v>15520 - RG</v>
      </c>
    </row>
    <row r="12" spans="1:12" x14ac:dyDescent="0.25">
      <c r="A12">
        <v>15521</v>
      </c>
      <c r="B12" t="s">
        <v>12</v>
      </c>
      <c r="D12" s="3">
        <v>409.43875278396439</v>
      </c>
      <c r="G12" s="3">
        <v>30.413517118338451</v>
      </c>
      <c r="J12" t="s">
        <v>68</v>
      </c>
      <c r="L12" t="str">
        <f t="shared" si="0"/>
        <v>15521 - RG</v>
      </c>
    </row>
    <row r="13" spans="1:12" x14ac:dyDescent="0.25">
      <c r="A13">
        <v>15522</v>
      </c>
      <c r="B13" t="s">
        <v>12</v>
      </c>
      <c r="D13" s="3">
        <v>322.55011135857461</v>
      </c>
      <c r="G13" s="3">
        <v>27.212094263776507</v>
      </c>
      <c r="J13" t="s">
        <v>68</v>
      </c>
      <c r="L13" t="str">
        <f t="shared" si="0"/>
        <v>15522 - RG</v>
      </c>
    </row>
    <row r="14" spans="1:12" x14ac:dyDescent="0.25">
      <c r="A14">
        <v>15523</v>
      </c>
      <c r="B14" t="s">
        <v>12</v>
      </c>
      <c r="D14" s="3">
        <v>323.54545454545456</v>
      </c>
      <c r="G14" s="3">
        <v>44.147798038446638</v>
      </c>
      <c r="J14" t="s">
        <v>68</v>
      </c>
      <c r="L14" t="str">
        <f t="shared" si="0"/>
        <v>15523 - RG</v>
      </c>
    </row>
    <row r="15" spans="1:12" x14ac:dyDescent="0.25">
      <c r="A15">
        <v>15524</v>
      </c>
      <c r="B15" t="s">
        <v>12</v>
      </c>
      <c r="D15" s="3">
        <v>222.625</v>
      </c>
      <c r="G15" s="3">
        <v>8.2777121322087446</v>
      </c>
      <c r="J15" t="s">
        <v>68</v>
      </c>
      <c r="L15" t="str">
        <f t="shared" si="0"/>
        <v>15524 - RG</v>
      </c>
    </row>
    <row r="16" spans="1:12" x14ac:dyDescent="0.25">
      <c r="A16">
        <v>15525</v>
      </c>
      <c r="B16" t="s">
        <v>12</v>
      </c>
      <c r="D16" s="3">
        <v>157.22727272727272</v>
      </c>
      <c r="G16" s="3">
        <v>2.7592373774029149</v>
      </c>
      <c r="J16" t="s">
        <v>68</v>
      </c>
      <c r="L16" t="str">
        <f t="shared" si="0"/>
        <v>15525 - RG</v>
      </c>
    </row>
    <row r="17" spans="1:12" x14ac:dyDescent="0.25">
      <c r="A17">
        <v>15526</v>
      </c>
      <c r="B17" t="s">
        <v>12</v>
      </c>
      <c r="D17" s="3">
        <v>195.59318181818182</v>
      </c>
      <c r="G17" s="3">
        <v>0</v>
      </c>
      <c r="J17" t="s">
        <v>68</v>
      </c>
      <c r="L17" t="str">
        <f t="shared" si="0"/>
        <v>15526 - RG</v>
      </c>
    </row>
    <row r="18" spans="1:12" x14ac:dyDescent="0.25">
      <c r="A18">
        <v>15527</v>
      </c>
      <c r="B18" t="s">
        <v>12</v>
      </c>
      <c r="D18" s="3">
        <v>161.44545454545454</v>
      </c>
      <c r="G18" s="3">
        <v>0</v>
      </c>
      <c r="J18" t="s">
        <v>68</v>
      </c>
      <c r="L18" t="str">
        <f t="shared" si="0"/>
        <v>15527 - RG</v>
      </c>
    </row>
    <row r="19" spans="1:12" x14ac:dyDescent="0.25">
      <c r="A19">
        <v>15532</v>
      </c>
      <c r="B19" t="s">
        <v>12</v>
      </c>
      <c r="D19" s="3">
        <v>68.281755196304857</v>
      </c>
      <c r="G19" s="3">
        <v>9.1223920937553409</v>
      </c>
      <c r="J19" t="s">
        <v>68</v>
      </c>
      <c r="L19" t="str">
        <f t="shared" si="0"/>
        <v>15532 - RG</v>
      </c>
    </row>
    <row r="20" spans="1:12" x14ac:dyDescent="0.25">
      <c r="A20">
        <v>15537</v>
      </c>
      <c r="B20" t="s">
        <v>12</v>
      </c>
      <c r="D20" s="3">
        <v>4.8776371308016877</v>
      </c>
      <c r="G20" s="3">
        <v>0</v>
      </c>
      <c r="J20" t="s">
        <v>68</v>
      </c>
      <c r="L20" t="str">
        <f t="shared" si="0"/>
        <v>15537 - RG</v>
      </c>
    </row>
    <row r="21" spans="1:12" x14ac:dyDescent="0.25">
      <c r="A21">
        <v>15538</v>
      </c>
      <c r="B21" t="s">
        <v>12</v>
      </c>
      <c r="D21" s="3">
        <v>259.68776371308019</v>
      </c>
      <c r="G21" s="3">
        <v>10.595376786014974</v>
      </c>
      <c r="J21" t="s">
        <v>68</v>
      </c>
      <c r="L21" t="str">
        <f t="shared" si="0"/>
        <v>15538 - RG</v>
      </c>
    </row>
    <row r="22" spans="1:12" x14ac:dyDescent="0.25">
      <c r="A22">
        <v>15539</v>
      </c>
      <c r="B22" t="s">
        <v>12</v>
      </c>
      <c r="D22" s="3">
        <v>250.9282700421941</v>
      </c>
      <c r="G22" s="3">
        <v>15.893065179022459</v>
      </c>
      <c r="J22" t="s">
        <v>68</v>
      </c>
      <c r="L22" t="str">
        <f t="shared" si="0"/>
        <v>15539 - RG</v>
      </c>
    </row>
    <row r="23" spans="1:12" x14ac:dyDescent="0.25">
      <c r="A23">
        <v>15540</v>
      </c>
      <c r="B23" t="s">
        <v>12</v>
      </c>
      <c r="D23" s="3">
        <v>38.059071729957807</v>
      </c>
      <c r="G23" s="3">
        <v>0</v>
      </c>
      <c r="J23" t="s">
        <v>68</v>
      </c>
      <c r="L23" t="str">
        <f t="shared" si="0"/>
        <v>15540 - RG</v>
      </c>
    </row>
    <row r="24" spans="1:12" x14ac:dyDescent="0.25">
      <c r="A24">
        <v>15541</v>
      </c>
      <c r="B24" t="s">
        <v>12</v>
      </c>
      <c r="D24" s="3">
        <v>175.9071729957806</v>
      </c>
      <c r="G24" s="3">
        <v>5.297688393007487</v>
      </c>
      <c r="J24" t="s">
        <v>68</v>
      </c>
      <c r="L24" t="str">
        <f t="shared" si="0"/>
        <v>15541 - RG</v>
      </c>
    </row>
    <row r="25" spans="1:12" x14ac:dyDescent="0.25">
      <c r="A25">
        <v>15543</v>
      </c>
      <c r="B25" t="s">
        <v>12</v>
      </c>
      <c r="D25" s="3">
        <v>196.44725738396625</v>
      </c>
      <c r="G25" s="3">
        <v>37.083818751052405</v>
      </c>
      <c r="J25" t="s">
        <v>68</v>
      </c>
      <c r="L25" t="str">
        <f t="shared" si="0"/>
        <v>15543 - RG</v>
      </c>
    </row>
    <row r="26" spans="1:12" x14ac:dyDescent="0.25">
      <c r="A26">
        <v>16065</v>
      </c>
      <c r="B26" t="s">
        <v>12</v>
      </c>
      <c r="D26" s="3">
        <v>398.15625</v>
      </c>
      <c r="G26" s="3">
        <v>52.96509001615906</v>
      </c>
      <c r="J26" t="s">
        <v>68</v>
      </c>
      <c r="L26" t="str">
        <f t="shared" si="0"/>
        <v>16065 - RG</v>
      </c>
    </row>
    <row r="27" spans="1:12" x14ac:dyDescent="0.25">
      <c r="A27">
        <v>16069</v>
      </c>
      <c r="B27" t="s">
        <v>12</v>
      </c>
      <c r="D27" s="3">
        <v>228.98958333333334</v>
      </c>
      <c r="G27" s="3">
        <v>23.359242986951717</v>
      </c>
      <c r="J27" t="s">
        <v>68</v>
      </c>
      <c r="L27" t="str">
        <f t="shared" si="0"/>
        <v>16069 - RG</v>
      </c>
    </row>
    <row r="28" spans="1:12" x14ac:dyDescent="0.25">
      <c r="A28">
        <v>16070</v>
      </c>
      <c r="B28" t="s">
        <v>12</v>
      </c>
      <c r="D28" s="3">
        <v>149.72916666666666</v>
      </c>
      <c r="G28" s="3">
        <v>11.679621493475858</v>
      </c>
      <c r="J28" t="s">
        <v>68</v>
      </c>
      <c r="L28" t="str">
        <f t="shared" si="0"/>
        <v>16070 - RG</v>
      </c>
    </row>
    <row r="29" spans="1:12" x14ac:dyDescent="0.25">
      <c r="A29">
        <v>16071</v>
      </c>
      <c r="B29" t="s">
        <v>12</v>
      </c>
      <c r="D29" s="3">
        <v>364.23958333333331</v>
      </c>
      <c r="G29" s="3">
        <v>58.39810746737929</v>
      </c>
      <c r="J29" t="s">
        <v>68</v>
      </c>
      <c r="L29" t="str">
        <f t="shared" si="0"/>
        <v>16071 - RG</v>
      </c>
    </row>
    <row r="30" spans="1:12" x14ac:dyDescent="0.25">
      <c r="A30">
        <v>16075</v>
      </c>
      <c r="B30" t="s">
        <v>12</v>
      </c>
      <c r="D30" s="3">
        <v>347.36458333333331</v>
      </c>
      <c r="G30" s="3">
        <v>74.551043519836895</v>
      </c>
      <c r="J30" t="s">
        <v>68</v>
      </c>
      <c r="L30" t="str">
        <f t="shared" si="0"/>
        <v>16075 - RG</v>
      </c>
    </row>
    <row r="31" spans="1:12" x14ac:dyDescent="0.25">
      <c r="A31">
        <v>15220</v>
      </c>
      <c r="B31" t="s">
        <v>14</v>
      </c>
      <c r="D31" s="3">
        <v>2.6455696202531644</v>
      </c>
      <c r="G31" s="3">
        <v>0</v>
      </c>
      <c r="J31" t="s">
        <v>68</v>
      </c>
      <c r="L31" t="str">
        <f t="shared" si="0"/>
        <v>15220 - ARS</v>
      </c>
    </row>
    <row r="32" spans="1:12" x14ac:dyDescent="0.25">
      <c r="A32">
        <v>15221</v>
      </c>
      <c r="B32" t="s">
        <v>14</v>
      </c>
      <c r="D32" s="3">
        <v>289.48523206751054</v>
      </c>
      <c r="G32" s="3">
        <v>6.8133427961563209</v>
      </c>
      <c r="J32" t="s">
        <v>68</v>
      </c>
      <c r="L32" t="str">
        <f t="shared" si="0"/>
        <v>15221 - ARS</v>
      </c>
    </row>
    <row r="33" spans="1:12" x14ac:dyDescent="0.25">
      <c r="A33">
        <v>15223</v>
      </c>
      <c r="B33" t="s">
        <v>14</v>
      </c>
      <c r="D33" s="3">
        <v>1.8523206751054853</v>
      </c>
      <c r="G33" s="3">
        <v>0</v>
      </c>
      <c r="J33" t="s">
        <v>68</v>
      </c>
      <c r="L33" t="str">
        <f t="shared" si="0"/>
        <v>15223 - ARS</v>
      </c>
    </row>
    <row r="34" spans="1:12" x14ac:dyDescent="0.25">
      <c r="A34">
        <v>15225</v>
      </c>
      <c r="B34" t="s">
        <v>14</v>
      </c>
      <c r="D34" s="3">
        <v>213.0928270042194</v>
      </c>
      <c r="G34" s="3">
        <v>11.803278688231753</v>
      </c>
      <c r="J34" t="s">
        <v>68</v>
      </c>
      <c r="L34" t="str">
        <f t="shared" si="0"/>
        <v>15225 - ARS</v>
      </c>
    </row>
    <row r="35" spans="1:12" x14ac:dyDescent="0.25">
      <c r="A35">
        <v>15226</v>
      </c>
      <c r="B35" t="s">
        <v>14</v>
      </c>
      <c r="D35" s="3">
        <v>215.89873417721518</v>
      </c>
      <c r="G35" s="3">
        <v>11.803278688231753</v>
      </c>
      <c r="J35" t="s">
        <v>68</v>
      </c>
      <c r="L35" t="str">
        <f t="shared" si="0"/>
        <v>15226 - ARS</v>
      </c>
    </row>
    <row r="36" spans="1:12" x14ac:dyDescent="0.25">
      <c r="A36">
        <v>15227</v>
      </c>
      <c r="B36" t="s">
        <v>14</v>
      </c>
      <c r="D36" s="3">
        <v>100.81065088757396</v>
      </c>
      <c r="G36" s="3">
        <v>19.672131147052923</v>
      </c>
      <c r="J36" t="s">
        <v>68</v>
      </c>
      <c r="L36" t="str">
        <f t="shared" ref="L36:L64" si="1">CONCATENATE(A36,J36,B36)</f>
        <v>15227 - ARS</v>
      </c>
    </row>
    <row r="37" spans="1:12" x14ac:dyDescent="0.25">
      <c r="A37">
        <v>15228</v>
      </c>
      <c r="B37" t="s">
        <v>14</v>
      </c>
      <c r="D37" s="3">
        <v>378.15976331360946</v>
      </c>
      <c r="G37" s="3">
        <v>52.909874143780975</v>
      </c>
      <c r="J37" t="s">
        <v>68</v>
      </c>
      <c r="L37" t="str">
        <f t="shared" si="1"/>
        <v>15228 - ARS</v>
      </c>
    </row>
    <row r="38" spans="1:12" x14ac:dyDescent="0.25">
      <c r="A38">
        <v>15528</v>
      </c>
      <c r="B38" t="s">
        <v>14</v>
      </c>
      <c r="D38" s="3">
        <v>10.51270207852194</v>
      </c>
      <c r="G38" s="3">
        <v>0</v>
      </c>
      <c r="J38" t="s">
        <v>68</v>
      </c>
      <c r="L38" t="str">
        <f t="shared" si="1"/>
        <v>15528 - ARS</v>
      </c>
    </row>
    <row r="39" spans="1:12" x14ac:dyDescent="0.25">
      <c r="A39">
        <v>15529</v>
      </c>
      <c r="B39" t="s">
        <v>14</v>
      </c>
      <c r="D39" s="3">
        <v>7.9861431870669746</v>
      </c>
      <c r="G39" s="3">
        <v>0</v>
      </c>
      <c r="J39" t="s">
        <v>68</v>
      </c>
      <c r="L39" t="str">
        <f t="shared" si="1"/>
        <v>15529 - ARS</v>
      </c>
    </row>
    <row r="40" spans="1:12" x14ac:dyDescent="0.25">
      <c r="A40">
        <v>15530</v>
      </c>
      <c r="B40" t="s">
        <v>14</v>
      </c>
      <c r="D40" s="3">
        <v>127.89145496535797</v>
      </c>
      <c r="G40" s="3">
        <v>0</v>
      </c>
      <c r="J40" t="s">
        <v>68</v>
      </c>
      <c r="L40" t="str">
        <f t="shared" si="1"/>
        <v>15530 - ARS</v>
      </c>
    </row>
    <row r="41" spans="1:12" x14ac:dyDescent="0.25">
      <c r="A41">
        <v>15531</v>
      </c>
      <c r="B41" t="s">
        <v>14</v>
      </c>
      <c r="D41" s="3">
        <v>0.70438799076212466</v>
      </c>
      <c r="G41" s="3">
        <v>0</v>
      </c>
      <c r="J41" t="s">
        <v>68</v>
      </c>
      <c r="L41" t="str">
        <f t="shared" si="1"/>
        <v>15531 - ARS</v>
      </c>
    </row>
    <row r="42" spans="1:12" x14ac:dyDescent="0.25">
      <c r="A42">
        <v>15532</v>
      </c>
      <c r="B42" t="s">
        <v>14</v>
      </c>
      <c r="D42" s="3">
        <v>174.94674556213019</v>
      </c>
      <c r="G42" s="3">
        <v>21.779682378471275</v>
      </c>
      <c r="J42" t="s">
        <v>68</v>
      </c>
      <c r="L42" t="str">
        <f t="shared" si="1"/>
        <v>15532 - ARS</v>
      </c>
    </row>
    <row r="43" spans="1:12" x14ac:dyDescent="0.25">
      <c r="A43">
        <v>15533</v>
      </c>
      <c r="B43" t="s">
        <v>14</v>
      </c>
      <c r="D43" s="3">
        <v>151.8729792147806</v>
      </c>
      <c r="G43" s="3">
        <v>0</v>
      </c>
      <c r="J43" t="s">
        <v>68</v>
      </c>
      <c r="L43" t="str">
        <f t="shared" si="1"/>
        <v>15533 - ARS</v>
      </c>
    </row>
    <row r="44" spans="1:12" x14ac:dyDescent="0.25">
      <c r="A44">
        <v>15534</v>
      </c>
      <c r="B44" t="s">
        <v>14</v>
      </c>
      <c r="D44" s="3">
        <v>255.93764434180139</v>
      </c>
      <c r="G44" s="3">
        <v>0</v>
      </c>
      <c r="J44" t="s">
        <v>68</v>
      </c>
      <c r="L44" t="str">
        <f t="shared" si="1"/>
        <v>15534 - ARS</v>
      </c>
    </row>
    <row r="45" spans="1:12" x14ac:dyDescent="0.25">
      <c r="A45">
        <v>15535</v>
      </c>
      <c r="B45" t="s">
        <v>14</v>
      </c>
      <c r="D45" s="3">
        <v>141.1200923787529</v>
      </c>
      <c r="G45" s="3">
        <v>4.3559364756942553</v>
      </c>
      <c r="J45" t="s">
        <v>68</v>
      </c>
      <c r="L45" t="str">
        <f t="shared" si="1"/>
        <v>15535 - ARS</v>
      </c>
    </row>
    <row r="46" spans="1:12" x14ac:dyDescent="0.25">
      <c r="A46">
        <v>15536</v>
      </c>
      <c r="B46" t="s">
        <v>14</v>
      </c>
      <c r="D46" s="3">
        <v>0.16166281755196305</v>
      </c>
      <c r="G46" s="3">
        <v>0</v>
      </c>
      <c r="J46" t="s">
        <v>68</v>
      </c>
      <c r="L46" t="str">
        <f t="shared" si="1"/>
        <v>15536 - ARS</v>
      </c>
    </row>
    <row r="47" spans="1:12" x14ac:dyDescent="0.25">
      <c r="A47">
        <v>15542</v>
      </c>
      <c r="B47" t="s">
        <v>14</v>
      </c>
      <c r="D47" s="3">
        <v>405.75105485232069</v>
      </c>
      <c r="G47" s="3">
        <v>15.893065179022459</v>
      </c>
      <c r="J47" t="s">
        <v>68</v>
      </c>
      <c r="L47" t="str">
        <f t="shared" si="1"/>
        <v>15542 - ARS</v>
      </c>
    </row>
    <row r="48" spans="1:12" x14ac:dyDescent="0.25">
      <c r="A48">
        <v>15544</v>
      </c>
      <c r="B48" t="s">
        <v>14</v>
      </c>
      <c r="D48" s="3">
        <v>306.04641350210971</v>
      </c>
      <c r="G48" s="3">
        <v>26.135618854165532</v>
      </c>
      <c r="J48" t="s">
        <v>68</v>
      </c>
      <c r="L48" t="str">
        <f t="shared" si="1"/>
        <v>15544 - ARS</v>
      </c>
    </row>
    <row r="49" spans="1:12" x14ac:dyDescent="0.25">
      <c r="A49">
        <v>15545</v>
      </c>
      <c r="B49" t="s">
        <v>14</v>
      </c>
      <c r="D49" s="3">
        <v>0.1729957805907173</v>
      </c>
      <c r="G49" s="3">
        <v>0</v>
      </c>
      <c r="J49" t="s">
        <v>68</v>
      </c>
      <c r="L49" t="str">
        <f t="shared" si="1"/>
        <v>15545 - ARS</v>
      </c>
    </row>
    <row r="50" spans="1:12" x14ac:dyDescent="0.25">
      <c r="A50">
        <v>16064</v>
      </c>
      <c r="B50" t="s">
        <v>14</v>
      </c>
      <c r="D50" s="3">
        <v>275.58333333333331</v>
      </c>
      <c r="G50" s="3">
        <v>35.038864480427577</v>
      </c>
      <c r="J50" t="s">
        <v>68</v>
      </c>
      <c r="L50" t="str">
        <f t="shared" si="1"/>
        <v>16064 - ARS</v>
      </c>
    </row>
    <row r="51" spans="1:12" x14ac:dyDescent="0.25">
      <c r="A51">
        <v>16066</v>
      </c>
      <c r="B51" t="s">
        <v>14</v>
      </c>
      <c r="D51" s="3">
        <v>17.677083333333332</v>
      </c>
      <c r="G51" s="3">
        <v>19.513454216479655</v>
      </c>
      <c r="J51" t="s">
        <v>68</v>
      </c>
      <c r="L51" t="str">
        <f t="shared" si="1"/>
        <v>16066 - ARS</v>
      </c>
    </row>
    <row r="52" spans="1:12" x14ac:dyDescent="0.25">
      <c r="A52">
        <v>16067</v>
      </c>
      <c r="B52" t="s">
        <v>14</v>
      </c>
      <c r="D52" s="3">
        <v>237.875</v>
      </c>
      <c r="G52" s="3">
        <v>13.938181583199752</v>
      </c>
      <c r="J52" t="s">
        <v>68</v>
      </c>
      <c r="L52" t="str">
        <f t="shared" si="1"/>
        <v>16067 - ARS</v>
      </c>
    </row>
    <row r="53" spans="1:12" x14ac:dyDescent="0.25">
      <c r="A53">
        <v>16068</v>
      </c>
      <c r="B53" t="s">
        <v>14</v>
      </c>
      <c r="D53" s="3">
        <v>253.82291666666666</v>
      </c>
      <c r="G53" s="3">
        <v>52.558296720641366</v>
      </c>
      <c r="J53" t="s">
        <v>68</v>
      </c>
      <c r="L53" t="str">
        <f t="shared" si="1"/>
        <v>16068 - ARS</v>
      </c>
    </row>
    <row r="54" spans="1:12" x14ac:dyDescent="0.25">
      <c r="A54">
        <v>16072</v>
      </c>
      <c r="B54" t="s">
        <v>14</v>
      </c>
      <c r="D54" s="3">
        <v>123.66666666666667</v>
      </c>
      <c r="G54" s="3">
        <v>18.637760879959224</v>
      </c>
      <c r="J54" t="s">
        <v>68</v>
      </c>
      <c r="L54" t="str">
        <f t="shared" si="1"/>
        <v>16072 - ARS</v>
      </c>
    </row>
    <row r="55" spans="1:12" x14ac:dyDescent="0.25">
      <c r="A55">
        <v>16073</v>
      </c>
      <c r="B55" t="s">
        <v>14</v>
      </c>
      <c r="D55" s="3">
        <v>269.84375</v>
      </c>
      <c r="G55" s="3">
        <v>46.594402199898063</v>
      </c>
      <c r="J55" t="s">
        <v>68</v>
      </c>
      <c r="L55" t="str">
        <f t="shared" si="1"/>
        <v>16073 - ARS</v>
      </c>
    </row>
    <row r="56" spans="1:12" x14ac:dyDescent="0.25">
      <c r="A56">
        <v>16074</v>
      </c>
      <c r="B56" t="s">
        <v>14</v>
      </c>
      <c r="D56" s="3">
        <v>183.21875</v>
      </c>
      <c r="G56" s="3">
        <v>27.956641319938836</v>
      </c>
      <c r="J56" t="s">
        <v>68</v>
      </c>
      <c r="L56" t="str">
        <f t="shared" si="1"/>
        <v>16074 - ARS</v>
      </c>
    </row>
    <row r="57" spans="1:12" x14ac:dyDescent="0.25">
      <c r="A57">
        <v>16076</v>
      </c>
      <c r="B57" t="s">
        <v>14</v>
      </c>
      <c r="D57" s="3">
        <v>350.64556962025318</v>
      </c>
      <c r="G57" s="3">
        <v>5.8823529411764701</v>
      </c>
      <c r="J57" t="s">
        <v>68</v>
      </c>
      <c r="L57" t="str">
        <f t="shared" si="1"/>
        <v>16076 - ARS</v>
      </c>
    </row>
    <row r="58" spans="1:12" x14ac:dyDescent="0.25">
      <c r="A58">
        <v>16077</v>
      </c>
      <c r="B58" t="s">
        <v>14</v>
      </c>
      <c r="D58" s="3">
        <v>340.08860759493672</v>
      </c>
      <c r="G58" s="3">
        <v>0</v>
      </c>
      <c r="J58" t="s">
        <v>68</v>
      </c>
      <c r="L58" t="str">
        <f t="shared" si="1"/>
        <v>16077 - ARS</v>
      </c>
    </row>
    <row r="59" spans="1:12" x14ac:dyDescent="0.25">
      <c r="A59">
        <v>16078</v>
      </c>
      <c r="B59" t="s">
        <v>14</v>
      </c>
      <c r="D59" s="3">
        <v>182.08860759493672</v>
      </c>
      <c r="G59" s="3">
        <v>5.8823529411764701</v>
      </c>
      <c r="J59" t="s">
        <v>68</v>
      </c>
      <c r="L59" t="str">
        <f t="shared" si="1"/>
        <v>16078 - ARS</v>
      </c>
    </row>
    <row r="60" spans="1:12" x14ac:dyDescent="0.25">
      <c r="A60">
        <v>16079</v>
      </c>
      <c r="B60" t="s">
        <v>14</v>
      </c>
      <c r="D60" s="3">
        <v>0</v>
      </c>
      <c r="G60" s="3">
        <v>23.52941176470588</v>
      </c>
      <c r="J60" t="s">
        <v>68</v>
      </c>
      <c r="L60" t="str">
        <f t="shared" si="1"/>
        <v>16079 - ARS</v>
      </c>
    </row>
    <row r="61" spans="1:12" x14ac:dyDescent="0.25">
      <c r="A61">
        <v>16080</v>
      </c>
      <c r="B61" t="s">
        <v>14</v>
      </c>
      <c r="D61" s="3">
        <v>0</v>
      </c>
      <c r="G61" s="3">
        <v>0</v>
      </c>
      <c r="J61" t="s">
        <v>68</v>
      </c>
      <c r="L61" t="str">
        <f t="shared" si="1"/>
        <v>16080 - ARS</v>
      </c>
    </row>
    <row r="62" spans="1:12" x14ac:dyDescent="0.25">
      <c r="A62">
        <v>16081</v>
      </c>
      <c r="B62" t="s">
        <v>14</v>
      </c>
      <c r="D62" s="3">
        <v>0</v>
      </c>
      <c r="G62" s="3">
        <v>17.647058823529409</v>
      </c>
      <c r="J62" t="s">
        <v>68</v>
      </c>
      <c r="L62" t="str">
        <f t="shared" si="1"/>
        <v>16081 - ARS</v>
      </c>
    </row>
    <row r="63" spans="1:12" x14ac:dyDescent="0.25">
      <c r="A63">
        <v>16082</v>
      </c>
      <c r="B63" t="s">
        <v>14</v>
      </c>
      <c r="D63" s="3">
        <v>0</v>
      </c>
      <c r="G63" s="3">
        <v>0</v>
      </c>
      <c r="J63" t="s">
        <v>68</v>
      </c>
      <c r="L63" t="str">
        <f t="shared" si="1"/>
        <v>16082 - ARS</v>
      </c>
    </row>
    <row r="64" spans="1:12" x14ac:dyDescent="0.25">
      <c r="A64">
        <v>16083</v>
      </c>
      <c r="B64" t="s">
        <v>14</v>
      </c>
      <c r="D64" s="3">
        <v>0</v>
      </c>
      <c r="G64" s="3">
        <v>35.294117647058819</v>
      </c>
      <c r="J64" t="s">
        <v>68</v>
      </c>
      <c r="L64" t="str">
        <f t="shared" si="1"/>
        <v>16083 - ARS</v>
      </c>
    </row>
    <row r="66" spans="2:2" x14ac:dyDescent="0.25">
      <c r="B66">
        <f>COUNTIF(B4:B64,"RG")</f>
        <v>27</v>
      </c>
    </row>
    <row r="67" spans="2:2" x14ac:dyDescent="0.25">
      <c r="B67">
        <f>COUNTIF(B4:B64,"ARS")</f>
        <v>34</v>
      </c>
    </row>
  </sheetData>
  <sortState ref="A4:L64">
    <sortCondition descending="1" ref="B4:B64"/>
    <sortCondition ref="A4:A64"/>
  </sortState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allpipe_Station_Filter</vt:lpstr>
      <vt:lpstr>Moored Tag Pings</vt:lpstr>
      <vt:lpstr>glider_Crosstab</vt:lpstr>
      <vt:lpstr>Time Near Nodes</vt:lpstr>
      <vt:lpstr>Glider Tag Pings</vt:lpstr>
      <vt:lpstr>Glider Receiver Detections</vt:lpstr>
      <vt:lpstr>Combined Pings</vt:lpstr>
      <vt:lpstr>Moored Pings Chart</vt:lpstr>
      <vt:lpstr>Glider Pings Chart</vt:lpstr>
      <vt:lpstr>Combined Chart</vt:lpstr>
      <vt:lpstr>allpipe_Station_Filter!allpipe_Station_Filter</vt:lpstr>
      <vt:lpstr>glider_Crosstab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Lembke, Chad</dc:creator>
  <cp:lastModifiedBy>Lembke, Chad</cp:lastModifiedBy>
  <dcterms:created xsi:type="dcterms:W3CDTF">2017-12-19T20:20:50Z</dcterms:created>
  <dcterms:modified xsi:type="dcterms:W3CDTF">2018-02-02T16:28:32Z</dcterms:modified>
</cp:coreProperties>
</file>